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L:\★子育て事業担当（新Lドライブ）\★R7\07_児童養護施設等\調書\児童養護施設等\R7HP用\"/>
    </mc:Choice>
  </mc:AlternateContent>
  <xr:revisionPtr revIDLastSave="0" documentId="13_ncr:1_{C94FD551-FC1A-4C65-A6AE-330297653C97}" xr6:coauthVersionLast="47" xr6:coauthVersionMax="47" xr10:uidLastSave="{00000000-0000-0000-0000-000000000000}"/>
  <bookViews>
    <workbookView xWindow="-110" yWindow="-110" windowWidth="19420" windowHeight="11500" tabRatio="743" xr2:uid="{00000000-000D-0000-FFFF-FFFF00000000}"/>
  </bookViews>
  <sheets>
    <sheet name="基本情報" sheetId="4" r:id="rId1"/>
    <sheet name="施設運営" sheetId="8" r:id="rId2"/>
    <sheet name="人事管理" sheetId="10" r:id="rId3"/>
    <sheet name="入所者支援" sheetId="11" r:id="rId4"/>
    <sheet name="職員（乳児院）" sheetId="14" r:id="rId5"/>
    <sheet name="職員（児童養護）" sheetId="12" r:id="rId6"/>
    <sheet name="職員（児童心理治療)" sheetId="16" r:id="rId7"/>
  </sheets>
  <definedNames>
    <definedName name="_xlnm.Print_Area" localSheetId="0">基本情報!$A$1:$F$62</definedName>
    <definedName name="_xlnm.Print_Area" localSheetId="1">施設運営!$A$1:$M$61</definedName>
    <definedName name="_xlnm.Print_Area" localSheetId="6">'職員（児童心理治療)'!$A$4:$O$104</definedName>
    <definedName name="_xlnm.Print_Area" localSheetId="5">'職員（児童養護）'!$A$4:$R$123</definedName>
    <definedName name="_xlnm.Print_Area" localSheetId="4">'職員（乳児院）'!$A$4:$P$110</definedName>
    <definedName name="_xlnm.Print_Area" localSheetId="2">人事管理!$A$1:$AG$48</definedName>
    <definedName name="_xlnm.Print_Area" localSheetId="3">入所者支援!$A$1:$I$42</definedName>
    <definedName name="_xlnm.Print_Titles" localSheetId="1">施設運営!$1:$1</definedName>
    <definedName name="_xlnm.Print_Titles" localSheetId="2">人事管理!$1:$1</definedName>
    <definedName name="_xlnm.Print_Titles" localSheetId="3">入所者支援!$1:$1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7" i="12" l="1"/>
  <c r="N32" i="16"/>
  <c r="N37" i="16"/>
  <c r="M37" i="16"/>
  <c r="L37" i="16"/>
  <c r="K37" i="16"/>
  <c r="L58" i="12"/>
  <c r="M58" i="12"/>
  <c r="N58" i="12"/>
  <c r="N57" i="12"/>
  <c r="M57" i="12"/>
  <c r="L57" i="12"/>
  <c r="N56" i="12"/>
  <c r="M56" i="12"/>
  <c r="L56" i="12"/>
  <c r="K51" i="14"/>
  <c r="K54" i="14"/>
  <c r="N43" i="14"/>
  <c r="M43" i="14"/>
  <c r="L43" i="14"/>
  <c r="L40" i="14"/>
  <c r="L46" i="14"/>
  <c r="N40" i="14"/>
  <c r="M40" i="14"/>
  <c r="N53" i="12"/>
  <c r="M53" i="12"/>
  <c r="L53" i="12"/>
  <c r="N35" i="16"/>
  <c r="N34" i="16"/>
  <c r="M34" i="16"/>
  <c r="L34" i="16"/>
  <c r="N44" i="16"/>
  <c r="N43" i="16"/>
  <c r="N42" i="16"/>
  <c r="N41" i="16"/>
  <c r="N40" i="16"/>
  <c r="N39" i="16"/>
  <c r="N38" i="16"/>
  <c r="N36" i="16"/>
  <c r="N33" i="16"/>
  <c r="N31" i="16"/>
  <c r="N30" i="16"/>
  <c r="N29" i="16"/>
  <c r="N28" i="16"/>
  <c r="N27" i="16"/>
  <c r="N26" i="16"/>
  <c r="N25" i="16"/>
  <c r="M44" i="16"/>
  <c r="M43" i="16"/>
  <c r="M42" i="16"/>
  <c r="M41" i="16"/>
  <c r="M40" i="16"/>
  <c r="M39" i="16"/>
  <c r="M35" i="16"/>
  <c r="M33" i="16"/>
  <c r="M31" i="16"/>
  <c r="M30" i="16"/>
  <c r="M29" i="16"/>
  <c r="M28" i="16"/>
  <c r="M27" i="16"/>
  <c r="M26" i="16"/>
  <c r="M25" i="16"/>
  <c r="L36" i="16"/>
  <c r="L30" i="16"/>
  <c r="L27" i="16"/>
  <c r="L26" i="16"/>
  <c r="L25" i="16"/>
  <c r="L42" i="14"/>
  <c r="L38" i="14"/>
  <c r="L32" i="16"/>
  <c r="L52" i="12"/>
  <c r="L51" i="12"/>
  <c r="L44" i="12"/>
  <c r="L45" i="12"/>
  <c r="L46" i="12"/>
  <c r="L47" i="12"/>
  <c r="L49" i="12"/>
  <c r="K51" i="12"/>
  <c r="J18" i="14" a="1"/>
  <c r="J18" i="14" s="1"/>
  <c r="G18" i="12" l="1"/>
  <c r="G17" i="12"/>
  <c r="G16" i="12"/>
  <c r="G15" i="12"/>
  <c r="G14" i="12"/>
  <c r="H21" i="12"/>
  <c r="H20" i="12"/>
  <c r="L10" i="12"/>
  <c r="D30" i="12"/>
  <c r="D26" i="12"/>
  <c r="F7" i="12" s="1"/>
  <c r="H14" i="16"/>
  <c r="G14" i="16"/>
  <c r="G33" i="12" l="1"/>
  <c r="G32" i="12"/>
  <c r="G31" i="12"/>
  <c r="G30" i="12"/>
  <c r="G25" i="12" l="1"/>
  <c r="H25" i="12" s="1"/>
  <c r="M10" i="12"/>
  <c r="L13" i="12"/>
  <c r="M13" i="12" s="1"/>
  <c r="L12" i="12"/>
  <c r="M12" i="12" s="1"/>
  <c r="L11" i="12"/>
  <c r="M11" i="12" s="1"/>
  <c r="H14" i="12"/>
  <c r="H15" i="12"/>
  <c r="L44" i="16"/>
  <c r="K44" i="16"/>
  <c r="L43" i="16"/>
  <c r="K43" i="16"/>
  <c r="L42" i="16"/>
  <c r="K42" i="16"/>
  <c r="L41" i="16"/>
  <c r="K41" i="16"/>
  <c r="L40" i="16"/>
  <c r="K40" i="16"/>
  <c r="L39" i="16"/>
  <c r="K39" i="16"/>
  <c r="M38" i="16"/>
  <c r="L38" i="16"/>
  <c r="K38" i="16"/>
  <c r="M36" i="16"/>
  <c r="K36" i="16"/>
  <c r="L35" i="16"/>
  <c r="K35" i="16"/>
  <c r="K34" i="16"/>
  <c r="L33" i="16"/>
  <c r="K33" i="16"/>
  <c r="M32" i="16"/>
  <c r="K32" i="16"/>
  <c r="L31" i="16"/>
  <c r="K31" i="16"/>
  <c r="K30" i="16"/>
  <c r="L29" i="16"/>
  <c r="K29" i="16"/>
  <c r="L28" i="16"/>
  <c r="K28" i="16"/>
  <c r="K27" i="16"/>
  <c r="K26" i="16"/>
  <c r="N45" i="16"/>
  <c r="M45" i="16"/>
  <c r="L45" i="16"/>
  <c r="K25" i="16"/>
  <c r="K45" i="16" s="1"/>
  <c r="F13" i="16"/>
  <c r="G13" i="16" s="1"/>
  <c r="F12" i="16"/>
  <c r="G12" i="16" s="1"/>
  <c r="F11" i="16"/>
  <c r="G11" i="16" s="1"/>
  <c r="J10" i="16"/>
  <c r="J14" i="16" s="1"/>
  <c r="K14" i="16" s="1"/>
  <c r="F10" i="16"/>
  <c r="G10" i="16" s="1"/>
  <c r="F7" i="16"/>
  <c r="L30" i="12"/>
  <c r="N63" i="12"/>
  <c r="M63" i="12"/>
  <c r="L63" i="12"/>
  <c r="K63" i="12"/>
  <c r="N62" i="12"/>
  <c r="M62" i="12"/>
  <c r="L62" i="12"/>
  <c r="K62" i="12"/>
  <c r="N61" i="12"/>
  <c r="M61" i="12"/>
  <c r="L61" i="12"/>
  <c r="K61" i="12"/>
  <c r="N60" i="12"/>
  <c r="M60" i="12"/>
  <c r="L60" i="12"/>
  <c r="K60" i="12"/>
  <c r="N59" i="12"/>
  <c r="M59" i="12"/>
  <c r="L59" i="12"/>
  <c r="K59" i="12"/>
  <c r="K58" i="12"/>
  <c r="K57" i="12"/>
  <c r="K56" i="12"/>
  <c r="N55" i="12"/>
  <c r="M55" i="12"/>
  <c r="L55" i="12"/>
  <c r="K55" i="12"/>
  <c r="N54" i="12"/>
  <c r="M54" i="12"/>
  <c r="L54" i="12"/>
  <c r="K54" i="12"/>
  <c r="K53" i="12"/>
  <c r="N52" i="12"/>
  <c r="M52" i="12"/>
  <c r="K52" i="12"/>
  <c r="N51" i="12"/>
  <c r="M51" i="12"/>
  <c r="N50" i="12"/>
  <c r="M50" i="12"/>
  <c r="L50" i="12"/>
  <c r="K50" i="12"/>
  <c r="N49" i="12"/>
  <c r="M49" i="12"/>
  <c r="K49" i="12"/>
  <c r="N48" i="12"/>
  <c r="M48" i="12"/>
  <c r="L48" i="12"/>
  <c r="K48" i="12"/>
  <c r="N47" i="12"/>
  <c r="M47" i="12"/>
  <c r="K47" i="12"/>
  <c r="N46" i="12"/>
  <c r="M46" i="12"/>
  <c r="K46" i="12"/>
  <c r="N45" i="12"/>
  <c r="M45" i="12"/>
  <c r="K45" i="12"/>
  <c r="N44" i="12"/>
  <c r="M44" i="12"/>
  <c r="K44" i="12"/>
  <c r="G24" i="12"/>
  <c r="H24" i="12" s="1"/>
  <c r="G23" i="12"/>
  <c r="H23" i="12" s="1"/>
  <c r="G22" i="12"/>
  <c r="H22" i="12" s="1"/>
  <c r="G21" i="12"/>
  <c r="G20" i="12"/>
  <c r="G19" i="12"/>
  <c r="H19" i="12" s="1"/>
  <c r="H18" i="12"/>
  <c r="H17" i="12"/>
  <c r="H16" i="12"/>
  <c r="N50" i="14"/>
  <c r="M50" i="14"/>
  <c r="L50" i="14"/>
  <c r="K50" i="14"/>
  <c r="N49" i="14"/>
  <c r="M49" i="14"/>
  <c r="L49" i="14"/>
  <c r="K49" i="14"/>
  <c r="N48" i="14"/>
  <c r="M48" i="14"/>
  <c r="L48" i="14"/>
  <c r="K48" i="14"/>
  <c r="N47" i="14"/>
  <c r="M47" i="14"/>
  <c r="L47" i="14"/>
  <c r="K47" i="14"/>
  <c r="N46" i="14"/>
  <c r="M46" i="14"/>
  <c r="K46" i="14"/>
  <c r="N45" i="14"/>
  <c r="M45" i="14"/>
  <c r="L45" i="14"/>
  <c r="K45" i="14"/>
  <c r="N44" i="14"/>
  <c r="M44" i="14"/>
  <c r="L44" i="14"/>
  <c r="K44" i="14"/>
  <c r="K43" i="14"/>
  <c r="N42" i="14"/>
  <c r="M42" i="14"/>
  <c r="K42" i="14"/>
  <c r="N41" i="14"/>
  <c r="M41" i="14"/>
  <c r="L41" i="14"/>
  <c r="K41" i="14"/>
  <c r="K40" i="14"/>
  <c r="N39" i="14"/>
  <c r="M39" i="14"/>
  <c r="L39" i="14"/>
  <c r="K39" i="14"/>
  <c r="N38" i="14"/>
  <c r="M38" i="14"/>
  <c r="K38" i="14"/>
  <c r="N37" i="14"/>
  <c r="M37" i="14"/>
  <c r="L37" i="14"/>
  <c r="K37" i="14"/>
  <c r="N36" i="14"/>
  <c r="M36" i="14"/>
  <c r="L36" i="14"/>
  <c r="K36" i="14"/>
  <c r="N35" i="14"/>
  <c r="M35" i="14"/>
  <c r="L35" i="14"/>
  <c r="K35" i="14"/>
  <c r="N34" i="14"/>
  <c r="M34" i="14"/>
  <c r="L34" i="14"/>
  <c r="K34" i="14"/>
  <c r="N33" i="14"/>
  <c r="M33" i="14"/>
  <c r="L33" i="14"/>
  <c r="K33" i="14"/>
  <c r="N32" i="14"/>
  <c r="M32" i="14"/>
  <c r="L32" i="14"/>
  <c r="K32" i="14"/>
  <c r="N31" i="14"/>
  <c r="M31" i="14"/>
  <c r="L31" i="14"/>
  <c r="K31" i="14"/>
  <c r="L18" i="14" a="1"/>
  <c r="L18" i="14" s="1"/>
  <c r="K18" i="14"/>
  <c r="D18" i="14"/>
  <c r="F7" i="14" s="1"/>
  <c r="H17" i="14"/>
  <c r="G17" i="14"/>
  <c r="G16" i="14"/>
  <c r="H16" i="14" s="1"/>
  <c r="H15" i="14"/>
  <c r="G15" i="14"/>
  <c r="G14" i="14"/>
  <c r="H14" i="14" s="1"/>
  <c r="G13" i="14"/>
  <c r="H13" i="14" s="1"/>
  <c r="G12" i="14"/>
  <c r="H12" i="14" s="1"/>
  <c r="G11" i="14"/>
  <c r="H11" i="14" s="1"/>
  <c r="G10" i="14"/>
  <c r="G18" i="14" l="1"/>
  <c r="H10" i="14"/>
  <c r="H18" i="14" s="1"/>
  <c r="I18" i="14" s="1" a="1"/>
  <c r="I18" i="14" s="1"/>
  <c r="M51" i="14"/>
  <c r="L51" i="14"/>
  <c r="N51" i="14"/>
  <c r="M26" i="12"/>
  <c r="N26" i="12" s="1"/>
  <c r="H26" i="12"/>
  <c r="I26" i="12" s="1"/>
  <c r="G26" i="12"/>
  <c r="K64" i="12"/>
  <c r="G34" i="12"/>
  <c r="I34" i="12" s="1"/>
  <c r="N64" i="12"/>
  <c r="M64" i="12"/>
  <c r="L64" i="12"/>
  <c r="V47" i="10"/>
  <c r="AC47" i="10" s="1"/>
  <c r="V46" i="10"/>
  <c r="AC46" i="10"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古川　万里子</author>
    <author>Marico FURUKAWA</author>
  </authors>
  <commentList>
    <comment ref="E27" authorId="0" shapeId="0" xr:uid="{548ABC11-69D8-44EB-878C-A804AEDD13BA}">
      <text>
        <r>
          <rPr>
            <sz val="9"/>
            <color indexed="81"/>
            <rFont val="MS P ゴシック"/>
            <family val="3"/>
            <charset val="128"/>
          </rPr>
          <t>１　常勤・・・フルタイム
　　　　　　（一般的に週に40時間）
２　常勤的非常勤・・・　　　　　　　　　
　　　　　1日6時間以上且つ月20日以上勤務
３　非常勤・・・２に満たない勤務</t>
        </r>
      </text>
    </comment>
    <comment ref="F27" authorId="0" shapeId="0" xr:uid="{76B9E874-88C1-4E47-AEA2-722D1149FAEE}">
      <text>
        <r>
          <rPr>
            <sz val="9"/>
            <color indexed="81"/>
            <rFont val="MS P ゴシック"/>
            <family val="3"/>
            <charset val="128"/>
          </rPr>
          <t xml:space="preserve">実態の勤務が小規模施設等（グループケアなど）である場合、その名称、本体であれば本体名称を記入
</t>
        </r>
      </text>
    </comment>
    <comment ref="G27" authorId="0" shapeId="0" xr:uid="{D3B69419-8993-42AD-AEE0-2F928177F78E}">
      <text>
        <r>
          <rPr>
            <sz val="9"/>
            <color indexed="81"/>
            <rFont val="MS P ゴシック"/>
            <family val="3"/>
            <charset val="128"/>
          </rPr>
          <t>加算がある場合は加算の種別を記載してください</t>
        </r>
      </text>
    </comment>
    <comment ref="H27" authorId="1" shapeId="0" xr:uid="{70E07D59-BC46-4657-AA5F-594057F9E363}">
      <text>
        <r>
          <rPr>
            <sz val="9"/>
            <color indexed="81"/>
            <rFont val="MS P ゴシック"/>
            <family val="3"/>
            <charset val="128"/>
          </rPr>
          <t xml:space="preserve">セルF1の基準日の勤務態様について記載
（該当するものがない場合はその他を選択）
</t>
        </r>
      </text>
    </comment>
    <comment ref="I27" authorId="0" shapeId="0" xr:uid="{4C1136CE-565B-4B15-AE9C-A40CB5692B47}">
      <text>
        <r>
          <rPr>
            <sz val="9"/>
            <color indexed="81"/>
            <rFont val="MS P ゴシック"/>
            <family val="3"/>
            <charset val="128"/>
          </rPr>
          <t xml:space="preserve">基準日の宿直者について、○を記載する
それ以外は空白でよい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古川　万里子</author>
    <author>Marico FURUKAWA</author>
  </authors>
  <commentList>
    <comment ref="E40" authorId="0" shapeId="0" xr:uid="{BC4BEA10-38D5-49B9-8EFA-EB8586A8462C}">
      <text>
        <r>
          <rPr>
            <sz val="9"/>
            <color indexed="81"/>
            <rFont val="MS P ゴシック"/>
            <family val="3"/>
            <charset val="128"/>
          </rPr>
          <t>１　常勤・・・フルタイム
　　　　　　（一般的に週に40時間）
２　常勤的非常勤・・・　　　　　　　　　
　　　　　1日6時間以上且つ月20日以上勤務
３　非常勤・・・２に満たない勤務</t>
        </r>
      </text>
    </comment>
    <comment ref="F40" authorId="0" shapeId="0" xr:uid="{B4DC4602-43CC-4323-812C-8F8AF479B5D6}">
      <text>
        <r>
          <rPr>
            <sz val="9"/>
            <color indexed="81"/>
            <rFont val="MS P ゴシック"/>
            <family val="3"/>
            <charset val="128"/>
          </rPr>
          <t xml:space="preserve">実態の勤務が小規模施設等（グループケアなど）である場合、その名称、本体であれば本体を記入
</t>
        </r>
      </text>
    </comment>
    <comment ref="G40" authorId="0" shapeId="0" xr:uid="{D20ECB64-C9C9-47DA-9932-3E19171D2253}">
      <text>
        <r>
          <rPr>
            <sz val="9"/>
            <color indexed="81"/>
            <rFont val="MS P ゴシック"/>
            <family val="3"/>
            <charset val="128"/>
          </rPr>
          <t>加算がある場合は加算の種別を記載してください</t>
        </r>
      </text>
    </comment>
    <comment ref="H40" authorId="1" shapeId="0" xr:uid="{AAF008B8-FD89-4D15-A0D6-BE614F04784E}">
      <text>
        <r>
          <rPr>
            <sz val="9"/>
            <color indexed="81"/>
            <rFont val="MS P ゴシック"/>
            <family val="3"/>
            <charset val="128"/>
          </rPr>
          <t xml:space="preserve">セルF1の基準日の勤務態様について記載
（該当するものがない場合はその他を選択）
</t>
        </r>
      </text>
    </comment>
    <comment ref="I40" authorId="0" shapeId="0" xr:uid="{7A9726BE-6D52-4E66-BC64-0CF196145EA8}">
      <text>
        <r>
          <rPr>
            <sz val="9"/>
            <color indexed="81"/>
            <rFont val="MS P ゴシック"/>
            <family val="3"/>
            <charset val="128"/>
          </rPr>
          <t xml:space="preserve">基準日の宿直者について、○を記載する
それ以外は空白でよい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古川　万里子</author>
    <author>Marico FURUKAWA</author>
  </authors>
  <commentList>
    <comment ref="E21" authorId="0" shapeId="0" xr:uid="{CBF6A640-50E5-452B-99A8-1B3B9755B23D}">
      <text>
        <r>
          <rPr>
            <sz val="9"/>
            <color indexed="81"/>
            <rFont val="MS P ゴシック"/>
            <family val="3"/>
            <charset val="128"/>
          </rPr>
          <t>１　常勤・・・フルタイム
　　　　　　（一般的に週に40時間）
２　常勤的非常勤・・・　　　　　　　　　
　　　　　1日6時間以上且つ月20日以上勤務
３　非常勤・・・２に満たない勤務</t>
        </r>
      </text>
    </comment>
    <comment ref="F21" authorId="0" shapeId="0" xr:uid="{34A72E56-BA8B-451C-A237-A76361B2488E}">
      <text>
        <r>
          <rPr>
            <sz val="9"/>
            <color indexed="81"/>
            <rFont val="MS P ゴシック"/>
            <family val="3"/>
            <charset val="128"/>
          </rPr>
          <t xml:space="preserve">実態の勤務が小規模施設等（グループケアなど）である場合、その名称、本体であれば本体を記入
</t>
        </r>
      </text>
    </comment>
    <comment ref="G21" authorId="0" shapeId="0" xr:uid="{9BB0BD96-78C3-428C-B693-C82E338A5BCE}">
      <text>
        <r>
          <rPr>
            <sz val="9"/>
            <color indexed="81"/>
            <rFont val="MS P ゴシック"/>
            <family val="3"/>
            <charset val="128"/>
          </rPr>
          <t>加算がある場合は加算の種別を記載してください</t>
        </r>
      </text>
    </comment>
    <comment ref="H21" authorId="1" shapeId="0" xr:uid="{F3E432BA-B159-499C-A418-AB79D86B2417}">
      <text>
        <r>
          <rPr>
            <sz val="9"/>
            <color indexed="81"/>
            <rFont val="MS P ゴシック"/>
            <family val="3"/>
            <charset val="128"/>
          </rPr>
          <t xml:space="preserve">セルF1の基準日の勤務態様について記載
（該当するものがない場合はその他を選択）
</t>
        </r>
      </text>
    </comment>
    <comment ref="I21" authorId="0" shapeId="0" xr:uid="{3CD30F56-DF12-4F16-A1DF-5D69E902A2DC}">
      <text>
        <r>
          <rPr>
            <sz val="9"/>
            <color indexed="81"/>
            <rFont val="MS P ゴシック"/>
            <family val="3"/>
            <charset val="128"/>
          </rPr>
          <t xml:space="preserve">基準日の宿直者について、○を記載する
それ以外は空白でよい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<sst xmlns="http://schemas.openxmlformats.org/spreadsheetml/2006/main" count="899" uniqueCount="481">
  <si>
    <t>（施設運営管理・職員処遇・入所者支援）</t>
    <rPh sb="13" eb="16">
      <t>ニュウショシャ</t>
    </rPh>
    <rPh sb="16" eb="18">
      <t>シエン</t>
    </rPh>
    <phoneticPr fontId="1"/>
  </si>
  <si>
    <t>法人名</t>
    <rPh sb="0" eb="2">
      <t>ホウジン</t>
    </rPh>
    <rPh sb="2" eb="3">
      <t>メイ</t>
    </rPh>
    <phoneticPr fontId="1"/>
  </si>
  <si>
    <t>乳児院</t>
    <rPh sb="0" eb="3">
      <t>ニュウジイン</t>
    </rPh>
    <phoneticPr fontId="1"/>
  </si>
  <si>
    <t>施設名</t>
    <phoneticPr fontId="1"/>
  </si>
  <si>
    <t>施設種別</t>
    <rPh sb="0" eb="2">
      <t>シセツ</t>
    </rPh>
    <rPh sb="2" eb="4">
      <t>シュベツ</t>
    </rPh>
    <phoneticPr fontId="1"/>
  </si>
  <si>
    <t>児童養護施設</t>
    <rPh sb="0" eb="2">
      <t>ジドウ</t>
    </rPh>
    <rPh sb="2" eb="4">
      <t>ヨウゴ</t>
    </rPh>
    <rPh sb="4" eb="6">
      <t>シセツ</t>
    </rPh>
    <phoneticPr fontId="1"/>
  </si>
  <si>
    <t>施設所在地</t>
  </si>
  <si>
    <t>児童心理治療施設</t>
    <rPh sb="0" eb="2">
      <t>ジドウ</t>
    </rPh>
    <rPh sb="2" eb="4">
      <t>シンリ</t>
    </rPh>
    <rPh sb="4" eb="6">
      <t>チリョウ</t>
    </rPh>
    <rPh sb="6" eb="8">
      <t>シセツ</t>
    </rPh>
    <phoneticPr fontId="1"/>
  </si>
  <si>
    <t>電話番号</t>
  </si>
  <si>
    <t>メールアドレス</t>
    <phoneticPr fontId="1"/>
  </si>
  <si>
    <t>調書作成者</t>
    <rPh sb="0" eb="2">
      <t>チョウショ</t>
    </rPh>
    <rPh sb="2" eb="5">
      <t>サクセイシャ</t>
    </rPh>
    <phoneticPr fontId="1"/>
  </si>
  <si>
    <t>指導監査年月日</t>
    <phoneticPr fontId="1"/>
  </si>
  <si>
    <t xml:space="preserve"> </t>
    <phoneticPr fontId="1"/>
  </si>
  <si>
    <t>監査出席予定者</t>
    <rPh sb="0" eb="2">
      <t>カンサ</t>
    </rPh>
    <rPh sb="2" eb="4">
      <t>シュッセキ</t>
    </rPh>
    <rPh sb="4" eb="6">
      <t>ヨテイ</t>
    </rPh>
    <rPh sb="6" eb="7">
      <t>シャ</t>
    </rPh>
    <phoneticPr fontId="1"/>
  </si>
  <si>
    <t xml:space="preserve">     </t>
  </si>
  <si>
    <t>確認項目</t>
  </si>
  <si>
    <t>確　　認　　事　　項
【黄色のセルに必要事項を記載すること】</t>
    <rPh sb="12" eb="14">
      <t>キイロ</t>
    </rPh>
    <rPh sb="18" eb="20">
      <t>ヒツヨウ</t>
    </rPh>
    <rPh sb="20" eb="22">
      <t>ジコウ</t>
    </rPh>
    <rPh sb="23" eb="25">
      <t>キサイ</t>
    </rPh>
    <phoneticPr fontId="1"/>
  </si>
  <si>
    <t>選択欄</t>
    <rPh sb="0" eb="2">
      <t>センタク</t>
    </rPh>
    <rPh sb="2" eb="3">
      <t>ラン</t>
    </rPh>
    <phoneticPr fontId="1"/>
  </si>
  <si>
    <r>
      <t xml:space="preserve">根拠法令等
</t>
    </r>
    <r>
      <rPr>
        <b/>
        <sz val="13"/>
        <rFont val="BIZ UDPゴシック"/>
        <family val="3"/>
        <charset val="128"/>
      </rPr>
      <t>（確認書類）</t>
    </r>
    <rPh sb="0" eb="2">
      <t>コンキョ</t>
    </rPh>
    <rPh sb="2" eb="4">
      <t>ホウレイ</t>
    </rPh>
    <rPh sb="4" eb="5">
      <t>トウ</t>
    </rPh>
    <rPh sb="7" eb="9">
      <t>カクニン</t>
    </rPh>
    <rPh sb="9" eb="11">
      <t>ショルイ</t>
    </rPh>
    <phoneticPr fontId="1"/>
  </si>
  <si>
    <t>検査員記載欄</t>
    <rPh sb="0" eb="3">
      <t>ケンサイン</t>
    </rPh>
    <rPh sb="3" eb="5">
      <t>キサイ</t>
    </rPh>
    <rPh sb="5" eb="6">
      <t>ラン</t>
    </rPh>
    <phoneticPr fontId="1"/>
  </si>
  <si>
    <t>施設運営体制の状況</t>
    <phoneticPr fontId="1"/>
  </si>
  <si>
    <t>諸規程の作成及び必要な改正をしているか。</t>
    <phoneticPr fontId="1"/>
  </si>
  <si>
    <t>○</t>
    <phoneticPr fontId="1"/>
  </si>
  <si>
    <t>諸規程の作成状況</t>
    <phoneticPr fontId="1"/>
  </si>
  <si>
    <t>×</t>
    <phoneticPr fontId="1"/>
  </si>
  <si>
    <t>作成している規程</t>
    <phoneticPr fontId="1"/>
  </si>
  <si>
    <t>整備状況
（有無）</t>
    <rPh sb="6" eb="8">
      <t>ウム</t>
    </rPh>
    <phoneticPr fontId="1"/>
  </si>
  <si>
    <t>作成（変更）
年月日</t>
    <rPh sb="0" eb="2">
      <t>サクセイ</t>
    </rPh>
    <rPh sb="3" eb="5">
      <t>ヘンコウ</t>
    </rPh>
    <rPh sb="7" eb="10">
      <t>ネンガッピ</t>
    </rPh>
    <rPh sb="9" eb="10">
      <t>ヒ</t>
    </rPh>
    <phoneticPr fontId="1"/>
  </si>
  <si>
    <t>職員への周知方法（具体的に記載）</t>
    <rPh sb="0" eb="2">
      <t>ショクイン</t>
    </rPh>
    <rPh sb="4" eb="6">
      <t>シュウチ</t>
    </rPh>
    <rPh sb="6" eb="8">
      <t>ホウホウ</t>
    </rPh>
    <rPh sb="9" eb="12">
      <t>グタイテキ</t>
    </rPh>
    <rPh sb="13" eb="15">
      <t>キサイ</t>
    </rPh>
    <phoneticPr fontId="1"/>
  </si>
  <si>
    <t>非該当</t>
    <rPh sb="0" eb="3">
      <t>ヒガイトウ</t>
    </rPh>
    <phoneticPr fontId="1"/>
  </si>
  <si>
    <t>運営規程</t>
    <phoneticPr fontId="1"/>
  </si>
  <si>
    <t>○設備運営基準第１３条第１項</t>
    <rPh sb="1" eb="3">
      <t>セツビ</t>
    </rPh>
    <rPh sb="3" eb="5">
      <t>ウンエイ</t>
    </rPh>
    <rPh sb="5" eb="7">
      <t>キジュン</t>
    </rPh>
    <rPh sb="7" eb="8">
      <t>ダイ</t>
    </rPh>
    <rPh sb="10" eb="11">
      <t>ジョウ</t>
    </rPh>
    <rPh sb="11" eb="12">
      <t>ダイ</t>
    </rPh>
    <rPh sb="13" eb="14">
      <t>コウ</t>
    </rPh>
    <phoneticPr fontId="1"/>
  </si>
  <si>
    <t>就業規則（育児・介護休業含む）</t>
  </si>
  <si>
    <t>○労基法第89条、第90条</t>
    <rPh sb="1" eb="2">
      <t>ロウ</t>
    </rPh>
    <rPh sb="4" eb="5">
      <t>ダイ</t>
    </rPh>
    <rPh sb="7" eb="8">
      <t>ジョウ</t>
    </rPh>
    <rPh sb="9" eb="10">
      <t>ダイ</t>
    </rPh>
    <rPh sb="12" eb="13">
      <t>ジョウ</t>
    </rPh>
    <phoneticPr fontId="1"/>
  </si>
  <si>
    <t>有</t>
    <rPh sb="0" eb="1">
      <t>ア</t>
    </rPh>
    <phoneticPr fontId="1"/>
  </si>
  <si>
    <t>配付</t>
    <rPh sb="0" eb="2">
      <t>ハイフ</t>
    </rPh>
    <phoneticPr fontId="1"/>
  </si>
  <si>
    <t>非常勤職員等就業規則</t>
    <phoneticPr fontId="1"/>
  </si>
  <si>
    <t>○労基法第89条、第90条
○パートタイム労働法第7条</t>
    <rPh sb="9" eb="10">
      <t>ダイ</t>
    </rPh>
    <rPh sb="12" eb="13">
      <t>ジョウ</t>
    </rPh>
    <rPh sb="21" eb="24">
      <t>ロウドウホウ</t>
    </rPh>
    <rPh sb="24" eb="25">
      <t>ダイ</t>
    </rPh>
    <rPh sb="26" eb="27">
      <t>ジョウ</t>
    </rPh>
    <phoneticPr fontId="1"/>
  </si>
  <si>
    <t>無</t>
    <rPh sb="0" eb="1">
      <t>ナ</t>
    </rPh>
    <phoneticPr fontId="1"/>
  </si>
  <si>
    <t>閲覧</t>
    <rPh sb="0" eb="2">
      <t>エツラン</t>
    </rPh>
    <phoneticPr fontId="1"/>
  </si>
  <si>
    <t>給与規程（給料表含む）</t>
    <rPh sb="6" eb="7">
      <t>リョウ</t>
    </rPh>
    <phoneticPr fontId="1"/>
  </si>
  <si>
    <t>○労基法第89条1、第９０条</t>
    <rPh sb="1" eb="2">
      <t>ロウ</t>
    </rPh>
    <rPh sb="4" eb="5">
      <t>ダイ</t>
    </rPh>
    <rPh sb="7" eb="8">
      <t>ジョウ</t>
    </rPh>
    <rPh sb="10" eb="11">
      <t>ダイ</t>
    </rPh>
    <rPh sb="13" eb="14">
      <t>ジョウ</t>
    </rPh>
    <phoneticPr fontId="1"/>
  </si>
  <si>
    <t>会議</t>
    <rPh sb="0" eb="2">
      <t>カイギ</t>
    </rPh>
    <phoneticPr fontId="1"/>
  </si>
  <si>
    <t>非常勤職員等給与規程</t>
    <phoneticPr fontId="1"/>
  </si>
  <si>
    <t>その他</t>
    <rPh sb="2" eb="3">
      <t>タ</t>
    </rPh>
    <phoneticPr fontId="1"/>
  </si>
  <si>
    <t>旅費規程</t>
    <phoneticPr fontId="1"/>
  </si>
  <si>
    <t>施設の設備（必要な部屋、設備、面積等）は基準を満たしているか。</t>
    <rPh sb="0" eb="2">
      <t>シセツ</t>
    </rPh>
    <rPh sb="3" eb="5">
      <t>セツビ</t>
    </rPh>
    <rPh sb="6" eb="8">
      <t>ヒツヨウ</t>
    </rPh>
    <rPh sb="9" eb="11">
      <t>ヘヤ</t>
    </rPh>
    <rPh sb="12" eb="14">
      <t>セツビ</t>
    </rPh>
    <rPh sb="15" eb="17">
      <t>メンセキ</t>
    </rPh>
    <rPh sb="17" eb="18">
      <t>トウ</t>
    </rPh>
    <rPh sb="20" eb="22">
      <t>キジュン</t>
    </rPh>
    <rPh sb="23" eb="24">
      <t>ミ</t>
    </rPh>
    <phoneticPr fontId="1"/>
  </si>
  <si>
    <t>○設備運営基準第19条、第20条、第41条、第
   72条</t>
    <rPh sb="1" eb="3">
      <t>セツビ</t>
    </rPh>
    <rPh sb="3" eb="5">
      <t>ウンエイ</t>
    </rPh>
    <rPh sb="5" eb="7">
      <t>キジュン</t>
    </rPh>
    <rPh sb="7" eb="8">
      <t>ダイ</t>
    </rPh>
    <rPh sb="10" eb="11">
      <t>ジョウ</t>
    </rPh>
    <rPh sb="12" eb="13">
      <t>ダイ</t>
    </rPh>
    <rPh sb="15" eb="16">
      <t>ジョウ</t>
    </rPh>
    <rPh sb="17" eb="18">
      <t>ダイ</t>
    </rPh>
    <rPh sb="20" eb="21">
      <t>ジョウ</t>
    </rPh>
    <rPh sb="22" eb="23">
      <t>ダイ</t>
    </rPh>
    <rPh sb="29" eb="30">
      <t>ジョウ</t>
    </rPh>
    <phoneticPr fontId="1"/>
  </si>
  <si>
    <t>職員の勤務態勢の状況</t>
    <rPh sb="0" eb="2">
      <t>ショクイン</t>
    </rPh>
    <rPh sb="3" eb="5">
      <t>キンム</t>
    </rPh>
    <rPh sb="5" eb="7">
      <t>タイセイ</t>
    </rPh>
    <rPh sb="8" eb="10">
      <t>ジョウキョウ</t>
    </rPh>
    <phoneticPr fontId="1"/>
  </si>
  <si>
    <t>配置基準に基づく職員は充足されているか。</t>
    <rPh sb="0" eb="2">
      <t>ハイチ</t>
    </rPh>
    <rPh sb="2" eb="4">
      <t>キジュン</t>
    </rPh>
    <rPh sb="5" eb="6">
      <t>モト</t>
    </rPh>
    <rPh sb="8" eb="10">
      <t>ショクイン</t>
    </rPh>
    <rPh sb="11" eb="13">
      <t>ジュウソク</t>
    </rPh>
    <phoneticPr fontId="1"/>
  </si>
  <si>
    <r>
      <t xml:space="preserve">○設備運営基準第21条～第22条の２、第42条
　 ～第43条、第７３条～第７４条
</t>
    </r>
    <r>
      <rPr>
        <sz val="12"/>
        <color rgb="FF0070C0"/>
        <rFont val="BIZ UDPゴシック"/>
        <family val="3"/>
        <charset val="128"/>
      </rPr>
      <t>　職員の資格証明書等の写し</t>
    </r>
    <rPh sb="1" eb="3">
      <t>セツビ</t>
    </rPh>
    <rPh sb="3" eb="5">
      <t>ウンエイ</t>
    </rPh>
    <rPh sb="5" eb="7">
      <t>キジュン</t>
    </rPh>
    <rPh sb="7" eb="8">
      <t>ダイ</t>
    </rPh>
    <rPh sb="10" eb="11">
      <t>ジョウ</t>
    </rPh>
    <rPh sb="12" eb="13">
      <t>ダイ</t>
    </rPh>
    <rPh sb="15" eb="16">
      <t>ジョウ</t>
    </rPh>
    <rPh sb="19" eb="20">
      <t>ダイ</t>
    </rPh>
    <rPh sb="22" eb="23">
      <t>ジョウ</t>
    </rPh>
    <rPh sb="27" eb="28">
      <t>ダイ</t>
    </rPh>
    <rPh sb="30" eb="31">
      <t>ジョウ</t>
    </rPh>
    <rPh sb="32" eb="33">
      <t>ダイ</t>
    </rPh>
    <rPh sb="35" eb="36">
      <t>ジョウ</t>
    </rPh>
    <rPh sb="37" eb="38">
      <t>ダイ</t>
    </rPh>
    <rPh sb="40" eb="41">
      <t>ジョウ</t>
    </rPh>
    <phoneticPr fontId="1"/>
  </si>
  <si>
    <t>職員は必要な資格を有しているか。</t>
    <rPh sb="0" eb="2">
      <t>ショクイン</t>
    </rPh>
    <rPh sb="3" eb="5">
      <t>ヒツヨウ</t>
    </rPh>
    <rPh sb="6" eb="8">
      <t>シカク</t>
    </rPh>
    <rPh sb="9" eb="10">
      <t>ユウ</t>
    </rPh>
    <phoneticPr fontId="1"/>
  </si>
  <si>
    <t>職員が業務上知り得た入所児童又はその家族の秘密を漏らすことがないよう（退職後も含む）必要な措置を講じているか。　</t>
    <rPh sb="10" eb="12">
      <t>ニュウショ</t>
    </rPh>
    <phoneticPr fontId="1"/>
  </si>
  <si>
    <r>
      <t>○設備運営基準第14条の２
　</t>
    </r>
    <r>
      <rPr>
        <sz val="11"/>
        <color rgb="FF0070C0"/>
        <rFont val="BIZ UDPゴシック"/>
        <family val="3"/>
        <charset val="128"/>
      </rPr>
      <t>誓約書等</t>
    </r>
    <rPh sb="16" eb="19">
      <t>セイヤクショ</t>
    </rPh>
    <rPh sb="19" eb="20">
      <t>トウ</t>
    </rPh>
    <phoneticPr fontId="4"/>
  </si>
  <si>
    <t>苦情受付体制</t>
    <rPh sb="0" eb="2">
      <t>クジョウ</t>
    </rPh>
    <rPh sb="2" eb="4">
      <t>ウケツケ</t>
    </rPh>
    <rPh sb="4" eb="6">
      <t>タイセイ</t>
    </rPh>
    <phoneticPr fontId="1"/>
  </si>
  <si>
    <t>苦情を受け付けるための窓口を設置する等、体制を整えているか。</t>
    <rPh sb="3" eb="4">
      <t>ウ</t>
    </rPh>
    <rPh sb="5" eb="6">
      <t>ツ</t>
    </rPh>
    <rPh sb="11" eb="13">
      <t>マドグチ</t>
    </rPh>
    <rPh sb="14" eb="16">
      <t>セッチ</t>
    </rPh>
    <rPh sb="18" eb="19">
      <t>トウ</t>
    </rPh>
    <rPh sb="20" eb="22">
      <t>タイセイ</t>
    </rPh>
    <rPh sb="23" eb="24">
      <t>トトノ</t>
    </rPh>
    <phoneticPr fontId="1"/>
  </si>
  <si>
    <t>職名</t>
    <rPh sb="0" eb="2">
      <t>ショクメイ</t>
    </rPh>
    <phoneticPr fontId="1"/>
  </si>
  <si>
    <t>氏名</t>
    <rPh sb="0" eb="2">
      <t>シメイ</t>
    </rPh>
    <phoneticPr fontId="1"/>
  </si>
  <si>
    <t>苦情解決責任者</t>
    <rPh sb="0" eb="2">
      <t>クジョウ</t>
    </rPh>
    <rPh sb="2" eb="4">
      <t>カイケツ</t>
    </rPh>
    <rPh sb="4" eb="7">
      <t>セキニンシャ</t>
    </rPh>
    <phoneticPr fontId="1"/>
  </si>
  <si>
    <t>苦情受付担当者1</t>
    <rPh sb="0" eb="2">
      <t>クジョウ</t>
    </rPh>
    <rPh sb="2" eb="3">
      <t>ウ</t>
    </rPh>
    <rPh sb="3" eb="4">
      <t>ツ</t>
    </rPh>
    <rPh sb="4" eb="6">
      <t>タントウ</t>
    </rPh>
    <rPh sb="6" eb="7">
      <t>シャ</t>
    </rPh>
    <phoneticPr fontId="1"/>
  </si>
  <si>
    <t>苦情受付担当者2</t>
    <rPh sb="0" eb="2">
      <t>クジョウ</t>
    </rPh>
    <rPh sb="2" eb="3">
      <t>ウ</t>
    </rPh>
    <rPh sb="3" eb="4">
      <t>ツ</t>
    </rPh>
    <rPh sb="4" eb="6">
      <t>タントウ</t>
    </rPh>
    <rPh sb="6" eb="7">
      <t>シャ</t>
    </rPh>
    <phoneticPr fontId="1"/>
  </si>
  <si>
    <t>※第三者委員については、職名の欄に民生委員・児童委員、元小学校長、評議員など具体的に記載</t>
    <rPh sb="19" eb="21">
      <t>イイン</t>
    </rPh>
    <phoneticPr fontId="1"/>
  </si>
  <si>
    <t>第三者委員</t>
    <rPh sb="0" eb="3">
      <t>ダイサンシャ</t>
    </rPh>
    <rPh sb="3" eb="5">
      <t>イイン</t>
    </rPh>
    <phoneticPr fontId="1"/>
  </si>
  <si>
    <t>外部からの苦情、相談や要望等の件数（前年度）</t>
  </si>
  <si>
    <t>件数記載（0件の場合は0と記入）</t>
    <rPh sb="0" eb="2">
      <t>ケンスウ</t>
    </rPh>
    <rPh sb="2" eb="4">
      <t>キサイ</t>
    </rPh>
    <rPh sb="6" eb="7">
      <t>ケン</t>
    </rPh>
    <rPh sb="8" eb="10">
      <t>バアイ</t>
    </rPh>
    <rPh sb="13" eb="15">
      <t>キニュウ</t>
    </rPh>
    <phoneticPr fontId="1"/>
  </si>
  <si>
    <t>業務の質の評価</t>
    <rPh sb="0" eb="2">
      <t>ギョウム</t>
    </rPh>
    <rPh sb="3" eb="4">
      <t>シツ</t>
    </rPh>
    <rPh sb="5" eb="7">
      <t>ヒョウカ</t>
    </rPh>
    <phoneticPr fontId="1"/>
  </si>
  <si>
    <t>施設は、自ら行う業務の質の評価（自己評価）を毎年実施しているか。</t>
    <phoneticPr fontId="1"/>
  </si>
  <si>
    <t>○設備運営基準第24条の３、第45条の３、第
　 76条の２</t>
    <phoneticPr fontId="1"/>
  </si>
  <si>
    <t>３年に１回以上、第三者評価を受けているか。</t>
    <phoneticPr fontId="1"/>
  </si>
  <si>
    <t>〇各施設運営指針
○「社会的養護施設における第三者評価及び自己
   評価の実施について」（国通知R4.3.23子発
   0323第3号）</t>
    <rPh sb="1" eb="2">
      <t>カク</t>
    </rPh>
    <rPh sb="2" eb="4">
      <t>シセツ</t>
    </rPh>
    <rPh sb="4" eb="6">
      <t>ウンエイ</t>
    </rPh>
    <rPh sb="6" eb="8">
      <t>シシン</t>
    </rPh>
    <rPh sb="46" eb="47">
      <t>クニ</t>
    </rPh>
    <rPh sb="47" eb="49">
      <t>ツウチ</t>
    </rPh>
    <phoneticPr fontId="1"/>
  </si>
  <si>
    <t>自己評価及び第三者評価の結果を公表し、業務の質の改善を図っているか。</t>
    <phoneticPr fontId="1"/>
  </si>
  <si>
    <t>自動車の管理</t>
    <rPh sb="0" eb="3">
      <t>ジドウシャ</t>
    </rPh>
    <rPh sb="4" eb="6">
      <t>カンリ</t>
    </rPh>
    <phoneticPr fontId="1"/>
  </si>
  <si>
    <t>施設で使用（リースを含む）する自動車は何台あるか。</t>
    <rPh sb="0" eb="2">
      <t>シセツ</t>
    </rPh>
    <rPh sb="3" eb="5">
      <t>シヨウ</t>
    </rPh>
    <rPh sb="10" eb="11">
      <t>フク</t>
    </rPh>
    <rPh sb="15" eb="18">
      <t>ジドウシャ</t>
    </rPh>
    <rPh sb="19" eb="21">
      <t>ナンダイ</t>
    </rPh>
    <phoneticPr fontId="1"/>
  </si>
  <si>
    <t>11人以上乗りの車の台数</t>
    <rPh sb="2" eb="3">
      <t>ニン</t>
    </rPh>
    <rPh sb="3" eb="5">
      <t>イジョウ</t>
    </rPh>
    <rPh sb="5" eb="6">
      <t>ノ</t>
    </rPh>
    <rPh sb="8" eb="9">
      <t>クルマ</t>
    </rPh>
    <rPh sb="10" eb="12">
      <t>ダイスウ</t>
    </rPh>
    <phoneticPr fontId="1"/>
  </si>
  <si>
    <t>その他の車の台数</t>
    <rPh sb="2" eb="3">
      <t>タ</t>
    </rPh>
    <rPh sb="4" eb="5">
      <t>クルマ</t>
    </rPh>
    <rPh sb="6" eb="8">
      <t>ダイスウ</t>
    </rPh>
    <phoneticPr fontId="1"/>
  </si>
  <si>
    <t>自動車の使用台数により、安全運転管理者の選任が必要な場合、安全運転管理者を選任し、公安委員会に届け出ているか。
安全管理者の職氏名と届出日を記載</t>
    <rPh sb="56" eb="58">
      <t>アンゼン</t>
    </rPh>
    <rPh sb="58" eb="61">
      <t>カンリシャ</t>
    </rPh>
    <rPh sb="62" eb="63">
      <t>ショク</t>
    </rPh>
    <rPh sb="63" eb="65">
      <t>シメイ</t>
    </rPh>
    <rPh sb="66" eb="68">
      <t>トドケデ</t>
    </rPh>
    <rPh sb="68" eb="69">
      <t>ヒ</t>
    </rPh>
    <rPh sb="70" eb="72">
      <t>キサイ</t>
    </rPh>
    <phoneticPr fontId="1"/>
  </si>
  <si>
    <t>○道交則第９条の８、第９条の９
○道交法第74条の３</t>
    <rPh sb="10" eb="11">
      <t>ダイ</t>
    </rPh>
    <rPh sb="12" eb="13">
      <t>ジョウ</t>
    </rPh>
    <phoneticPr fontId="1"/>
  </si>
  <si>
    <t>職</t>
    <rPh sb="0" eb="1">
      <t>ショク</t>
    </rPh>
    <phoneticPr fontId="1"/>
  </si>
  <si>
    <t>直近の届出日を記載</t>
    <rPh sb="0" eb="2">
      <t>チョッキン</t>
    </rPh>
    <rPh sb="3" eb="5">
      <t>トドケデ</t>
    </rPh>
    <rPh sb="5" eb="6">
      <t>ビ</t>
    </rPh>
    <rPh sb="7" eb="9">
      <t>キサイ</t>
    </rPh>
    <phoneticPr fontId="1"/>
  </si>
  <si>
    <t>運転者の体調や酒気帯びの有無の確認を行い、運転日誌等に記録しているか。</t>
    <phoneticPr fontId="1"/>
  </si>
  <si>
    <r>
      <t>○道交法第9条の10</t>
    </r>
    <r>
      <rPr>
        <sz val="12"/>
        <color rgb="FFFF0000"/>
        <rFont val="BIZ UDPゴシック"/>
        <family val="3"/>
        <charset val="128"/>
      </rPr>
      <t xml:space="preserve">
</t>
    </r>
    <r>
      <rPr>
        <sz val="12"/>
        <color rgb="FF0070C0"/>
        <rFont val="BIZ UDPゴシック"/>
        <family val="3"/>
        <charset val="128"/>
      </rPr>
      <t>　　運転日誌</t>
    </r>
    <rPh sb="1" eb="4">
      <t>ドウコウホウ</t>
    </rPh>
    <rPh sb="4" eb="5">
      <t>ダイ</t>
    </rPh>
    <rPh sb="6" eb="7">
      <t>ジョウ</t>
    </rPh>
    <phoneticPr fontId="1"/>
  </si>
  <si>
    <t>防火対策の状況</t>
    <rPh sb="0" eb="2">
      <t>ボウカ</t>
    </rPh>
    <rPh sb="2" eb="4">
      <t>タイサク</t>
    </rPh>
    <rPh sb="5" eb="7">
      <t>ジョウキョウ</t>
    </rPh>
    <phoneticPr fontId="1"/>
  </si>
  <si>
    <t xml:space="preserve">15
</t>
    <phoneticPr fontId="1"/>
  </si>
  <si>
    <r>
      <t>防火管理者の職氏名と届出日を記載</t>
    </r>
    <r>
      <rPr>
        <strike/>
        <sz val="12"/>
        <rFont val="BIZ UDPゴシック"/>
        <family val="3"/>
        <charset val="128"/>
      </rPr>
      <t xml:space="preserve">
</t>
    </r>
    <r>
      <rPr>
        <sz val="12"/>
        <rFont val="BIZ UDPゴシック"/>
        <family val="3"/>
        <charset val="128"/>
      </rPr>
      <t xml:space="preserve">（職員と入所児童等の合計が、乳児院は10人未満、そのほかの施設は30人未満の場合は不要）
</t>
    </r>
    <phoneticPr fontId="1"/>
  </si>
  <si>
    <r>
      <rPr>
        <sz val="12"/>
        <color rgb="FF000000"/>
        <rFont val="BIZ UDPゴシック"/>
        <family val="3"/>
        <charset val="128"/>
      </rPr>
      <t xml:space="preserve">○消防法第８条
</t>
    </r>
    <r>
      <rPr>
        <sz val="12"/>
        <rFont val="BIZ UDPゴシック"/>
        <family val="3"/>
        <charset val="128"/>
      </rPr>
      <t xml:space="preserve">○消防令第１条の２
○消防則第３条の２
</t>
    </r>
    <r>
      <rPr>
        <sz val="12"/>
        <color rgb="FF000000"/>
        <rFont val="BIZ UDPゴシック"/>
        <family val="3"/>
        <charset val="128"/>
      </rPr>
      <t xml:space="preserve">
</t>
    </r>
    <r>
      <rPr>
        <sz val="12"/>
        <color rgb="FF0070C0"/>
        <rFont val="BIZ UDPゴシック"/>
        <family val="3"/>
        <charset val="128"/>
      </rPr>
      <t xml:space="preserve">　防火管理者選任届出書（控）
</t>
    </r>
    <r>
      <rPr>
        <sz val="12"/>
        <color rgb="FF000000"/>
        <rFont val="BIZ UDPゴシック"/>
        <family val="3"/>
        <charset val="128"/>
      </rPr>
      <t>　</t>
    </r>
    <r>
      <rPr>
        <sz val="12"/>
        <color rgb="FF0070C0"/>
        <rFont val="BIZ UDPゴシック"/>
        <family val="3"/>
        <charset val="128"/>
      </rPr>
      <t>消防計画、防災規程</t>
    </r>
    <phoneticPr fontId="1"/>
  </si>
  <si>
    <t>直近の届出日を記載</t>
  </si>
  <si>
    <t>防火管理者は、消防計画を作成し、消防署に届出を行っているか。（変更した場合も届出が必要）</t>
    <phoneticPr fontId="1"/>
  </si>
  <si>
    <t>○消防令第３条の２
○消防則第3条</t>
  </si>
  <si>
    <t>直近の届出日を記載</t>
    <phoneticPr fontId="1"/>
  </si>
  <si>
    <t>避難及び消火の訓練を毎月１回以上実施しているか。</t>
    <rPh sb="2" eb="3">
      <t>オヨ</t>
    </rPh>
    <rPh sb="4" eb="6">
      <t>ショウカ</t>
    </rPh>
    <rPh sb="7" eb="9">
      <t>クンレン</t>
    </rPh>
    <rPh sb="10" eb="12">
      <t>マイツキ</t>
    </rPh>
    <rPh sb="13" eb="14">
      <t>カイ</t>
    </rPh>
    <rPh sb="14" eb="16">
      <t>イジョウ</t>
    </rPh>
    <phoneticPr fontId="1"/>
  </si>
  <si>
    <t>○消防則第３条第１０項
○基準条例第４条第４項</t>
  </si>
  <si>
    <t>前年度避難訓練　回数を記載</t>
    <rPh sb="0" eb="3">
      <t>ゼンネンド</t>
    </rPh>
    <rPh sb="3" eb="5">
      <t>ヒナン</t>
    </rPh>
    <rPh sb="5" eb="7">
      <t>クンレン</t>
    </rPh>
    <rPh sb="8" eb="10">
      <t>カイスウ</t>
    </rPh>
    <rPh sb="11" eb="13">
      <t>キサイ</t>
    </rPh>
    <phoneticPr fontId="1"/>
  </si>
  <si>
    <r>
      <t>　</t>
    </r>
    <r>
      <rPr>
        <sz val="12"/>
        <color rgb="FF0070C0"/>
        <rFont val="BIZ UDPゴシック"/>
        <family val="3"/>
        <charset val="128"/>
      </rPr>
      <t>避難訓練・消火訓練実施記録</t>
    </r>
    <rPh sb="6" eb="8">
      <t>ショウカ</t>
    </rPh>
    <rPh sb="8" eb="10">
      <t>クンレン</t>
    </rPh>
    <phoneticPr fontId="1"/>
  </si>
  <si>
    <t>前年度消火訓練　回数を記載</t>
    <rPh sb="0" eb="3">
      <t>ゼンネンド</t>
    </rPh>
    <rPh sb="3" eb="5">
      <t>ショウカ</t>
    </rPh>
    <rPh sb="5" eb="7">
      <t>クンレン</t>
    </rPh>
    <rPh sb="8" eb="10">
      <t>カイスウ</t>
    </rPh>
    <rPh sb="11" eb="13">
      <t>キサイ</t>
    </rPh>
    <phoneticPr fontId="1"/>
  </si>
  <si>
    <t>内、夜間又は夜間想定訓練　回数を記載</t>
    <rPh sb="0" eb="1">
      <t>ウチ</t>
    </rPh>
    <rPh sb="13" eb="15">
      <t>カイスウ</t>
    </rPh>
    <rPh sb="16" eb="18">
      <t>キサイ</t>
    </rPh>
    <phoneticPr fontId="1"/>
  </si>
  <si>
    <t>防火対策の状況</t>
  </si>
  <si>
    <t>消防法に基づく必要な消防用設備等の法定点検を実施し、その結果を消防署へ届け出ているか。</t>
  </si>
  <si>
    <r>
      <t xml:space="preserve">○消防法第17条の３の３
</t>
    </r>
    <r>
      <rPr>
        <sz val="12"/>
        <color rgb="FF0070C0"/>
        <rFont val="BIZ UDPゴシック"/>
        <family val="3"/>
        <charset val="128"/>
      </rPr>
      <t>　消防用設備等点検結果報告書</t>
    </r>
    <phoneticPr fontId="1"/>
  </si>
  <si>
    <t>消防署受理日を記載</t>
    <rPh sb="0" eb="3">
      <t>ショウボウショ</t>
    </rPh>
    <rPh sb="3" eb="5">
      <t>ジュリ</t>
    </rPh>
    <rPh sb="5" eb="6">
      <t>ヒ</t>
    </rPh>
    <rPh sb="7" eb="9">
      <t>キサイ</t>
    </rPh>
    <phoneticPr fontId="1"/>
  </si>
  <si>
    <t xml:space="preserve">法定点検の実施状況（直近２回分の点検日を記載） </t>
    <rPh sb="14" eb="15">
      <t>ブン</t>
    </rPh>
    <rPh sb="16" eb="18">
      <t>テンケン</t>
    </rPh>
    <rPh sb="18" eb="19">
      <t>ビ</t>
    </rPh>
    <rPh sb="20" eb="22">
      <t>キサイ</t>
    </rPh>
    <phoneticPr fontId="1"/>
  </si>
  <si>
    <t>○「消防法施行規則の規定に基づき、消防用設備
   等又は特殊消防用設備等の種類及び点検内容
   に応じて行う点検の期間、点検の方法並びに
   点検の結果についての報告書の様式を定める
   件」  （H16.5.31消防庁告示第９号）</t>
    <phoneticPr fontId="1"/>
  </si>
  <si>
    <t>点検の結果、修理・修繕等が必要な場合は改善されているか。</t>
    <phoneticPr fontId="1"/>
  </si>
  <si>
    <t>非常災害時の対応</t>
    <rPh sb="0" eb="2">
      <t>ヒジョウ</t>
    </rPh>
    <rPh sb="2" eb="5">
      <t>サイガイジ</t>
    </rPh>
    <rPh sb="6" eb="8">
      <t>タイオウ</t>
    </rPh>
    <phoneticPr fontId="1"/>
  </si>
  <si>
    <t>震災、風水害、火災その他の非常災害に備え、安全確保のための体制及び避難の方法等を定めた具体的な計画（危機管理マニュアル）を作成し、定期的に見直しているか。</t>
    <rPh sb="43" eb="46">
      <t>グタイテキ</t>
    </rPh>
    <phoneticPr fontId="1"/>
  </si>
  <si>
    <r>
      <t>○設備運営基準第6条
○基準条例第４条第1項、第6項</t>
    </r>
    <r>
      <rPr>
        <strike/>
        <sz val="12"/>
        <rFont val="BIZ UDPゴシック"/>
        <family val="3"/>
        <charset val="128"/>
      </rPr>
      <t xml:space="preserve">
</t>
    </r>
    <r>
      <rPr>
        <sz val="12"/>
        <color rgb="FF000000"/>
        <rFont val="BIZ UDPゴシック"/>
        <family val="3"/>
        <charset val="128"/>
      </rPr>
      <t xml:space="preserve">　
</t>
    </r>
    <r>
      <rPr>
        <sz val="12"/>
        <color rgb="FF0070C0"/>
        <rFont val="BIZ UDPゴシック"/>
        <family val="3"/>
        <charset val="128"/>
      </rPr>
      <t>　危機管理マニュアル</t>
    </r>
    <rPh sb="19" eb="20">
      <t>ダイ</t>
    </rPh>
    <rPh sb="21" eb="22">
      <t>コウ</t>
    </rPh>
    <rPh sb="23" eb="24">
      <t>ダイ</t>
    </rPh>
    <rPh sb="25" eb="26">
      <t>コウ</t>
    </rPh>
    <phoneticPr fontId="1"/>
  </si>
  <si>
    <t xml:space="preserve">22
</t>
    <phoneticPr fontId="1"/>
  </si>
  <si>
    <t>上記の危機管理マニュアルは、天災だけでなく、不審者対応や感染症、事故等の危機事象への対応など安全に関する事項についても記載し、また、それらの訓練を行っているか。（夜間を含め）</t>
    <rPh sb="0" eb="2">
      <t>ジョウキ</t>
    </rPh>
    <rPh sb="3" eb="5">
      <t>キキ</t>
    </rPh>
    <rPh sb="5" eb="7">
      <t>カンリ</t>
    </rPh>
    <rPh sb="14" eb="16">
      <t>テンサイ</t>
    </rPh>
    <rPh sb="22" eb="25">
      <t>フシンシャ</t>
    </rPh>
    <rPh sb="25" eb="27">
      <t>タイオウ</t>
    </rPh>
    <rPh sb="28" eb="31">
      <t>カンセンショウ</t>
    </rPh>
    <rPh sb="32" eb="34">
      <t>ジコ</t>
    </rPh>
    <rPh sb="34" eb="35">
      <t>トウ</t>
    </rPh>
    <rPh sb="36" eb="38">
      <t>キキ</t>
    </rPh>
    <rPh sb="38" eb="40">
      <t>ジショウ</t>
    </rPh>
    <rPh sb="42" eb="44">
      <t>タイオウ</t>
    </rPh>
    <rPh sb="46" eb="48">
      <t>アンゼン</t>
    </rPh>
    <rPh sb="49" eb="50">
      <t>カン</t>
    </rPh>
    <rPh sb="52" eb="54">
      <t>ジコウ</t>
    </rPh>
    <rPh sb="59" eb="61">
      <t>キサイ</t>
    </rPh>
    <rPh sb="70" eb="72">
      <t>クンレン</t>
    </rPh>
    <rPh sb="73" eb="74">
      <t>オコナ</t>
    </rPh>
    <rPh sb="81" eb="83">
      <t>ヤカン</t>
    </rPh>
    <rPh sb="84" eb="85">
      <t>フク</t>
    </rPh>
    <phoneticPr fontId="1"/>
  </si>
  <si>
    <t>非常時の関係機関への通報や連絡体制を職員に周知しているか。</t>
    <rPh sb="0" eb="2">
      <t>ヒジョウ</t>
    </rPh>
    <rPh sb="4" eb="8">
      <t>カンケイキカン</t>
    </rPh>
    <rPh sb="10" eb="12">
      <t>ツウホウ</t>
    </rPh>
    <phoneticPr fontId="1"/>
  </si>
  <si>
    <r>
      <t>○基準条例第４条第２項
　</t>
    </r>
    <r>
      <rPr>
        <sz val="12"/>
        <color rgb="FF0070C0"/>
        <rFont val="BIZ UDPゴシック"/>
        <family val="3"/>
        <charset val="128"/>
      </rPr>
      <t>非常時連絡網　</t>
    </r>
    <r>
      <rPr>
        <sz val="12"/>
        <rFont val="BIZ UDPゴシック"/>
        <family val="3"/>
        <charset val="128"/>
      </rPr>
      <t xml:space="preserve">
 </t>
    </r>
    <r>
      <rPr>
        <sz val="12"/>
        <color rgb="FF0070C0"/>
        <rFont val="BIZ UDPゴシック"/>
        <family val="3"/>
        <charset val="128"/>
      </rPr>
      <t xml:space="preserve"> 連絡体制（表）　</t>
    </r>
    <phoneticPr fontId="1"/>
  </si>
  <si>
    <t>施設の所在地は市町地域防災計画（ハザードマップ）に該当するか。　（該当しない場合、２５，２６も非該当と回答）</t>
    <phoneticPr fontId="1"/>
  </si>
  <si>
    <t>ａ　浸水想定区域(洪水浸水想定区域又は雨水出水浸水想定区域)</t>
    <phoneticPr fontId="1"/>
  </si>
  <si>
    <t>ｂ　土砂災害警戒区域</t>
    <phoneticPr fontId="1"/>
  </si>
  <si>
    <t>aまたはbのいずれかに該当している場合、円滑かつ迅速な避難の確保を図るために必要な訓練等に関する計画(避難確保計画)を作成し、市町長に報告しているか。</t>
    <phoneticPr fontId="1"/>
  </si>
  <si>
    <t>○水防法第15条の３第１項、第２項
○土砂災害防止法第８条の２第１項、第２項</t>
    <rPh sb="1" eb="3">
      <t>スイボウ</t>
    </rPh>
    <rPh sb="3" eb="4">
      <t>ホウ</t>
    </rPh>
    <rPh sb="4" eb="5">
      <t>ダイ</t>
    </rPh>
    <rPh sb="7" eb="8">
      <t>ジョウ</t>
    </rPh>
    <rPh sb="10" eb="11">
      <t>ダイ</t>
    </rPh>
    <rPh sb="12" eb="13">
      <t>コウ</t>
    </rPh>
    <rPh sb="14" eb="15">
      <t>ダイ</t>
    </rPh>
    <rPh sb="16" eb="17">
      <t>コウ</t>
    </rPh>
    <rPh sb="19" eb="21">
      <t>ドシャ</t>
    </rPh>
    <rPh sb="21" eb="23">
      <t>サイガイ</t>
    </rPh>
    <rPh sb="23" eb="26">
      <t>ボウシホウ</t>
    </rPh>
    <rPh sb="26" eb="27">
      <t>ダイ</t>
    </rPh>
    <rPh sb="28" eb="29">
      <t>ジョウ</t>
    </rPh>
    <rPh sb="31" eb="32">
      <t>ダイ</t>
    </rPh>
    <rPh sb="33" eb="34">
      <t>コウ</t>
    </rPh>
    <rPh sb="35" eb="36">
      <t>ダイ</t>
    </rPh>
    <rPh sb="37" eb="38">
      <t>コウ</t>
    </rPh>
    <phoneticPr fontId="1"/>
  </si>
  <si>
    <t>報告日を記載</t>
    <rPh sb="0" eb="2">
      <t>ホウコク</t>
    </rPh>
    <rPh sb="2" eb="3">
      <t>ビ</t>
    </rPh>
    <rPh sb="4" eb="6">
      <t>キサイ</t>
    </rPh>
    <phoneticPr fontId="1"/>
  </si>
  <si>
    <r>
      <t>　
　</t>
    </r>
    <r>
      <rPr>
        <sz val="12"/>
        <color rgb="FF0070C0"/>
        <rFont val="BIZ UDPゴシック"/>
        <family val="3"/>
        <charset val="128"/>
      </rPr>
      <t>避難確保計画</t>
    </r>
    <phoneticPr fontId="1"/>
  </si>
  <si>
    <t>避難確保計画に基づく訓練を実施し、訓練結果を市町長に報告しているか。</t>
    <phoneticPr fontId="1"/>
  </si>
  <si>
    <t>○水防法第15条の３第５項
○土砂災害防止法第８条の２第５項</t>
    <rPh sb="1" eb="3">
      <t>スイボウ</t>
    </rPh>
    <rPh sb="3" eb="4">
      <t>ホウ</t>
    </rPh>
    <rPh sb="4" eb="5">
      <t>ダイ</t>
    </rPh>
    <rPh sb="7" eb="8">
      <t>ジョウ</t>
    </rPh>
    <rPh sb="10" eb="11">
      <t>ダイ</t>
    </rPh>
    <rPh sb="12" eb="13">
      <t>コウ</t>
    </rPh>
    <rPh sb="15" eb="17">
      <t>ドシャ</t>
    </rPh>
    <rPh sb="17" eb="19">
      <t>サイガイ</t>
    </rPh>
    <rPh sb="19" eb="22">
      <t>ボウシホウ</t>
    </rPh>
    <rPh sb="22" eb="23">
      <t>ダイ</t>
    </rPh>
    <rPh sb="24" eb="25">
      <t>ジョウ</t>
    </rPh>
    <rPh sb="27" eb="28">
      <t>ダイ</t>
    </rPh>
    <rPh sb="29" eb="30">
      <t>コウ</t>
    </rPh>
    <phoneticPr fontId="1"/>
  </si>
  <si>
    <t>〇</t>
    <phoneticPr fontId="1"/>
  </si>
  <si>
    <t>　訓練結果報告書</t>
    <rPh sb="1" eb="3">
      <t>クンレン</t>
    </rPh>
    <rPh sb="3" eb="5">
      <t>ケッカ</t>
    </rPh>
    <rPh sb="5" eb="8">
      <t>ホウコクショ</t>
    </rPh>
    <phoneticPr fontId="1"/>
  </si>
  <si>
    <t>感染症や非常災害の発生時において、入所児童に対する支援の提供を継続的に実施するための、及び非常時の体制で早期の業務再開を図るための計画（業務継続計画（BCP)）を策定しているか。</t>
    <rPh sb="17" eb="19">
      <t>ニュウショ</t>
    </rPh>
    <rPh sb="19" eb="21">
      <t>ジドウ</t>
    </rPh>
    <rPh sb="68" eb="70">
      <t>ギョウム</t>
    </rPh>
    <rPh sb="70" eb="72">
      <t>ケイゾク</t>
    </rPh>
    <rPh sb="72" eb="74">
      <t>ケイカク</t>
    </rPh>
    <rPh sb="81" eb="83">
      <t>サクテイ</t>
    </rPh>
    <phoneticPr fontId="1"/>
  </si>
  <si>
    <t>○設備運営基準第9条の3第1項</t>
    <phoneticPr fontId="1"/>
  </si>
  <si>
    <t>安全管理の状況</t>
    <rPh sb="0" eb="2">
      <t>アンゼン</t>
    </rPh>
    <rPh sb="2" eb="4">
      <t>カンリ</t>
    </rPh>
    <rPh sb="5" eb="7">
      <t>ジョウキョウ</t>
    </rPh>
    <phoneticPr fontId="1"/>
  </si>
  <si>
    <t>安全に関する事項についての計画「安全計画」を策定し、職員に周知しているか。</t>
    <rPh sb="16" eb="18">
      <t>アンゼン</t>
    </rPh>
    <rPh sb="18" eb="20">
      <t>ケイカク</t>
    </rPh>
    <phoneticPr fontId="1"/>
  </si>
  <si>
    <r>
      <t>○設備運営基準第6条の3
　</t>
    </r>
    <r>
      <rPr>
        <sz val="12"/>
        <color rgb="FF0070C0"/>
        <rFont val="BIZ UDPゴシック"/>
        <family val="3"/>
        <charset val="128"/>
      </rPr>
      <t>安全計画</t>
    </r>
    <phoneticPr fontId="1"/>
  </si>
  <si>
    <t>門、囲障、外灯、窓、出入口、避難口、鍵等について点検（定期的な損傷等の有無の確認、毎日の施錠等の確認）をしているか。</t>
    <rPh sb="0" eb="1">
      <t>モン</t>
    </rPh>
    <rPh sb="2" eb="3">
      <t>カコ</t>
    </rPh>
    <rPh sb="5" eb="7">
      <t>ガイトウ</t>
    </rPh>
    <rPh sb="8" eb="9">
      <t>マド</t>
    </rPh>
    <rPh sb="10" eb="13">
      <t>デイリグチ</t>
    </rPh>
    <rPh sb="14" eb="17">
      <t>ヒナングチ</t>
    </rPh>
    <rPh sb="18" eb="19">
      <t>カギ</t>
    </rPh>
    <rPh sb="19" eb="20">
      <t>トウ</t>
    </rPh>
    <rPh sb="24" eb="26">
      <t>テンケン</t>
    </rPh>
    <rPh sb="27" eb="30">
      <t>テイキテキ</t>
    </rPh>
    <rPh sb="31" eb="33">
      <t>ソンショウ</t>
    </rPh>
    <rPh sb="33" eb="34">
      <t>トウ</t>
    </rPh>
    <rPh sb="35" eb="37">
      <t>ウム</t>
    </rPh>
    <rPh sb="38" eb="40">
      <t>カクニン</t>
    </rPh>
    <rPh sb="41" eb="43">
      <t>マイニチ</t>
    </rPh>
    <rPh sb="44" eb="46">
      <t>セジョウ</t>
    </rPh>
    <rPh sb="46" eb="47">
      <t>トウ</t>
    </rPh>
    <rPh sb="48" eb="50">
      <t>カクニン</t>
    </rPh>
    <phoneticPr fontId="1"/>
  </si>
  <si>
    <t>○児童福祉施設等における児童の安全の確保について（国通知H13.6.15雇児総発第402号）</t>
    <rPh sb="25" eb="26">
      <t>クニ</t>
    </rPh>
    <rPh sb="26" eb="28">
      <t>ツウチ</t>
    </rPh>
    <phoneticPr fontId="1"/>
  </si>
  <si>
    <t>災害や事故発生に備え、施設の付近の危険箇所や、建物、設備等の点検を定期的に行っているか。</t>
    <rPh sb="0" eb="2">
      <t>サイガイ</t>
    </rPh>
    <rPh sb="3" eb="5">
      <t>ジコ</t>
    </rPh>
    <rPh sb="5" eb="7">
      <t>ハッセイ</t>
    </rPh>
    <rPh sb="8" eb="9">
      <t>ソナ</t>
    </rPh>
    <rPh sb="11" eb="13">
      <t>シセツ</t>
    </rPh>
    <rPh sb="14" eb="16">
      <t>フキン</t>
    </rPh>
    <rPh sb="17" eb="19">
      <t>キケン</t>
    </rPh>
    <rPh sb="19" eb="21">
      <t>カショ</t>
    </rPh>
    <rPh sb="23" eb="25">
      <t>タテモノ</t>
    </rPh>
    <rPh sb="26" eb="28">
      <t>セツビ</t>
    </rPh>
    <rPh sb="28" eb="29">
      <t>トウ</t>
    </rPh>
    <rPh sb="30" eb="32">
      <t>テンケン</t>
    </rPh>
    <rPh sb="33" eb="36">
      <t>テイキテキ</t>
    </rPh>
    <rPh sb="37" eb="38">
      <t>オコナ</t>
    </rPh>
    <phoneticPr fontId="4"/>
  </si>
  <si>
    <t>〇各施設運営指針</t>
  </si>
  <si>
    <t>自動車等を利用するときは、乗車及び降車の際に点呼等により児童の所在を確認しているか。</t>
    <phoneticPr fontId="1"/>
  </si>
  <si>
    <t>○設備運営基準第6条の4第1項</t>
    <phoneticPr fontId="1"/>
  </si>
  <si>
    <t>乳幼児突然死症候群（SIDS)や誤嚥等による窒息の予防策に関するマニュアル等を整備し、応急処置の訓練をしているか。</t>
    <phoneticPr fontId="1"/>
  </si>
  <si>
    <t>緊急時における近隣住民及び近隣施設との協力体制を確保しているか。</t>
    <phoneticPr fontId="1"/>
  </si>
  <si>
    <t>○社会福祉施設等における防犯に係る安全の確
   保について（国通知H28.9.15雇児総発 
   0915第１号）</t>
    <rPh sb="31" eb="32">
      <t>クニ</t>
    </rPh>
    <rPh sb="32" eb="34">
      <t>ツウチ</t>
    </rPh>
    <phoneticPr fontId="1"/>
  </si>
  <si>
    <t xml:space="preserve">　　　確認項目
</t>
    <rPh sb="3" eb="5">
      <t>カクニン</t>
    </rPh>
    <rPh sb="5" eb="7">
      <t>コウモク</t>
    </rPh>
    <phoneticPr fontId="4"/>
  </si>
  <si>
    <t>確認事項
【黄色のセルに必要事項を記載すること】</t>
    <rPh sb="0" eb="2">
      <t>カクニン</t>
    </rPh>
    <rPh sb="2" eb="4">
      <t>ジコウ</t>
    </rPh>
    <rPh sb="6" eb="8">
      <t>キイロ</t>
    </rPh>
    <rPh sb="17" eb="19">
      <t>キサイ</t>
    </rPh>
    <phoneticPr fontId="4"/>
  </si>
  <si>
    <t>検査員記載欄</t>
    <rPh sb="0" eb="3">
      <t>ケンサイン</t>
    </rPh>
    <rPh sb="3" eb="5">
      <t>キサイ</t>
    </rPh>
    <rPh sb="5" eb="6">
      <t>ラン</t>
    </rPh>
    <phoneticPr fontId="4"/>
  </si>
  <si>
    <t>職員処遇</t>
    <rPh sb="0" eb="2">
      <t>ショクイン</t>
    </rPh>
    <rPh sb="2" eb="4">
      <t>ショグウ</t>
    </rPh>
    <phoneticPr fontId="4"/>
  </si>
  <si>
    <t>就業規則が作成され、所轄労働基準監督署へ届出されているか。
また、変更した場合は変更届が提出されているか。</t>
    <phoneticPr fontId="4"/>
  </si>
  <si>
    <t xml:space="preserve">○労基法第89条
</t>
    <phoneticPr fontId="4"/>
  </si>
  <si>
    <t>就業規則（給与・旅費規程を含む）・労使協定は、職員に周知できているか。</t>
    <phoneticPr fontId="4"/>
  </si>
  <si>
    <t>○労基法第106条</t>
    <phoneticPr fontId="4"/>
  </si>
  <si>
    <t>職員の勤務時間は、週所定労働時間40時間以内、１日８時間以内となっているか。
※変形労働時間制を採用する場合は労使協定を締結し、労働基準監督署に届出が必要</t>
    <phoneticPr fontId="4"/>
  </si>
  <si>
    <t>○労基法第３２条</t>
    <rPh sb="1" eb="2">
      <t>ロウ</t>
    </rPh>
    <rPh sb="4" eb="5">
      <t>ダイ</t>
    </rPh>
    <rPh sb="7" eb="8">
      <t>ジョウ</t>
    </rPh>
    <phoneticPr fontId="4"/>
  </si>
  <si>
    <t>職員の採用（雇用）は就業規則等に基づき行われているか。</t>
    <phoneticPr fontId="4"/>
  </si>
  <si>
    <t>また、職員の採用時に労基則第5条に定める職務内容、勤務等の勤務条件を明示しているか。</t>
    <phoneticPr fontId="4"/>
  </si>
  <si>
    <t>○労基法第15条
○労基則第5条</t>
    <phoneticPr fontId="4"/>
  </si>
  <si>
    <t xml:space="preserve">職員（準職員・パート職員等を含む）の年次有給休暇の付与日数は、労基法に定める日数を下回っていないか。  </t>
    <phoneticPr fontId="4"/>
  </si>
  <si>
    <t xml:space="preserve">○労基法第39条                      
</t>
    <phoneticPr fontId="4"/>
  </si>
  <si>
    <t>また、年10日以上の年次有給休暇が付与される職員について、５日以上の年次有給休暇を取得させているか。</t>
    <rPh sb="6" eb="7">
      <t>ニチ</t>
    </rPh>
    <phoneticPr fontId="4"/>
  </si>
  <si>
    <r>
      <t>○労基法第39条
〇労基則24条の５
　</t>
    </r>
    <r>
      <rPr>
        <sz val="11"/>
        <color rgb="FF0070C0"/>
        <rFont val="BIZ UDPゴシック"/>
        <family val="3"/>
        <charset val="128"/>
      </rPr>
      <t>休暇簿等</t>
    </r>
    <rPh sb="1" eb="2">
      <t>ロウ</t>
    </rPh>
    <rPh sb="4" eb="5">
      <t>ダイ</t>
    </rPh>
    <rPh sb="7" eb="8">
      <t>ジョウ</t>
    </rPh>
    <rPh sb="10" eb="12">
      <t>ロウキ</t>
    </rPh>
    <rPh sb="12" eb="13">
      <t>ソク</t>
    </rPh>
    <rPh sb="15" eb="16">
      <t>ジョウ</t>
    </rPh>
    <rPh sb="20" eb="22">
      <t>キュウカ</t>
    </rPh>
    <rPh sb="22" eb="23">
      <t>ボ</t>
    </rPh>
    <rPh sb="23" eb="24">
      <t>トウ</t>
    </rPh>
    <phoneticPr fontId="1"/>
  </si>
  <si>
    <t>宿直者を配置しているか。
（夜勤で対応している場合は非該当を選択）</t>
    <rPh sb="0" eb="3">
      <t>シュクチョクシャ</t>
    </rPh>
    <rPh sb="4" eb="6">
      <t>ハイチ</t>
    </rPh>
    <rPh sb="14" eb="16">
      <t>ヤキン</t>
    </rPh>
    <rPh sb="17" eb="19">
      <t>タイオウ</t>
    </rPh>
    <rPh sb="23" eb="25">
      <t>バアイ</t>
    </rPh>
    <rPh sb="26" eb="29">
      <t>ヒガイトウ</t>
    </rPh>
    <rPh sb="30" eb="32">
      <t>センタク</t>
    </rPh>
    <phoneticPr fontId="4"/>
  </si>
  <si>
    <r>
      <t>○労基法第41条
○労基則第23条
○</t>
    </r>
    <r>
      <rPr>
        <sz val="11"/>
        <rFont val="BIZ UDPゴシック"/>
        <family val="1"/>
        <charset val="128"/>
      </rPr>
      <t>「</t>
    </r>
    <r>
      <rPr>
        <sz val="11"/>
        <rFont val="BIZ UDPゴシック"/>
        <family val="3"/>
        <charset val="128"/>
      </rPr>
      <t xml:space="preserve">社会福祉施設における宿直勤務許可の取扱いについて」
　　（国通知S49.7.26基発387）
</t>
    </r>
    <phoneticPr fontId="1"/>
  </si>
  <si>
    <t>宿直者について、労働基準監督署の許可を受けているか。
（夜勤で対応している場合は非該当を選択）</t>
    <rPh sb="0" eb="3">
      <t>シュクチョクシャ</t>
    </rPh>
    <rPh sb="8" eb="12">
      <t>ロウドウキジュン</t>
    </rPh>
    <rPh sb="12" eb="15">
      <t>カントクショ</t>
    </rPh>
    <rPh sb="16" eb="18">
      <t>キョカ</t>
    </rPh>
    <rPh sb="19" eb="20">
      <t>ウ</t>
    </rPh>
    <phoneticPr fontId="4"/>
  </si>
  <si>
    <r>
      <t xml:space="preserve">
</t>
    </r>
    <r>
      <rPr>
        <sz val="11"/>
        <color rgb="FF0070C0"/>
        <rFont val="BIZ UDPゴシック"/>
        <family val="3"/>
        <charset val="128"/>
      </rPr>
      <t>断続的な宿直又は日直勤務許可申請書</t>
    </r>
    <phoneticPr fontId="1"/>
  </si>
  <si>
    <t>直近の届出</t>
    <rPh sb="0" eb="2">
      <t>チョッキン</t>
    </rPh>
    <rPh sb="3" eb="5">
      <t>トドケデ</t>
    </rPh>
    <phoneticPr fontId="4"/>
  </si>
  <si>
    <t>〔</t>
    <phoneticPr fontId="4"/>
  </si>
  <si>
    <t>年</t>
    <rPh sb="0" eb="1">
      <t>ネン</t>
    </rPh>
    <phoneticPr fontId="4"/>
  </si>
  <si>
    <t>月</t>
    <rPh sb="0" eb="1">
      <t>ツキ</t>
    </rPh>
    <phoneticPr fontId="4"/>
  </si>
  <si>
    <t>日</t>
    <rPh sb="0" eb="1">
      <t>ニチ</t>
    </rPh>
    <phoneticPr fontId="4"/>
  </si>
  <si>
    <t>〕</t>
    <phoneticPr fontId="4"/>
  </si>
  <si>
    <t>有効期間</t>
    <rPh sb="0" eb="2">
      <t>ユウコウ</t>
    </rPh>
    <rPh sb="2" eb="4">
      <t>キカン</t>
    </rPh>
    <phoneticPr fontId="4"/>
  </si>
  <si>
    <t>～</t>
    <phoneticPr fontId="4"/>
  </si>
  <si>
    <t>宿直者の勤務について、過重の負担とならないように宿日直許可基準を遵守しているか。
（夜勤で対応している場合は非該当を選択）</t>
    <rPh sb="0" eb="3">
      <t>シュクチョクシャ</t>
    </rPh>
    <rPh sb="4" eb="6">
      <t>キンム</t>
    </rPh>
    <rPh sb="11" eb="13">
      <t>カジュウ</t>
    </rPh>
    <rPh sb="14" eb="16">
      <t>フタン</t>
    </rPh>
    <rPh sb="24" eb="25">
      <t>シュク</t>
    </rPh>
    <rPh sb="25" eb="27">
      <t>ニッチョク</t>
    </rPh>
    <rPh sb="27" eb="29">
      <t>キョカ</t>
    </rPh>
    <rPh sb="29" eb="31">
      <t>キジュン</t>
    </rPh>
    <rPh sb="32" eb="34">
      <t>ジュンシュ</t>
    </rPh>
    <phoneticPr fontId="1"/>
  </si>
  <si>
    <t xml:space="preserve">○労基則第23条
</t>
    <rPh sb="1" eb="3">
      <t>ロウキ</t>
    </rPh>
    <rPh sb="3" eb="4">
      <t>ノリ</t>
    </rPh>
    <rPh sb="4" eb="5">
      <t>ダイ</t>
    </rPh>
    <rPh sb="7" eb="8">
      <t>ジョウ</t>
    </rPh>
    <phoneticPr fontId="1"/>
  </si>
  <si>
    <t>出勤簿又はタイムカード等により職員の出退勤を管理しているか。</t>
    <phoneticPr fontId="4"/>
  </si>
  <si>
    <t>　出勤簿、タイムカード</t>
    <rPh sb="1" eb="4">
      <t>シュッキンボ</t>
    </rPh>
    <phoneticPr fontId="1"/>
  </si>
  <si>
    <t xml:space="preserve">給与規程に基づき給与、各種手当、割増賃金（時間外勤務、休日勤務、深夜勤務等）の支払いを行っているか。  </t>
    <rPh sb="16" eb="18">
      <t>ワリマシ</t>
    </rPh>
    <rPh sb="18" eb="20">
      <t>チンギン</t>
    </rPh>
    <rPh sb="36" eb="37">
      <t>トウ</t>
    </rPh>
    <phoneticPr fontId="1"/>
  </si>
  <si>
    <r>
      <t>○労基法第37条（時間外、休日及び深夜の割増賃金）　
　</t>
    </r>
    <r>
      <rPr>
        <sz val="11"/>
        <color rgb="FF0070C0"/>
        <rFont val="BIZ UDPゴシック"/>
        <family val="3"/>
        <charset val="128"/>
      </rPr>
      <t>時間外勤務等命令簿 等</t>
    </r>
    <rPh sb="39" eb="40">
      <t>トウ</t>
    </rPh>
    <phoneticPr fontId="1"/>
  </si>
  <si>
    <t>時間外及び休日の労働は、職員代表と書面による協定（36条協定）を締結し、労働基準監督署に届出しているか。</t>
    <phoneticPr fontId="4"/>
  </si>
  <si>
    <r>
      <rPr>
        <sz val="11"/>
        <color theme="1"/>
        <rFont val="BIZ UDPゴシック"/>
        <family val="3"/>
        <charset val="128"/>
      </rPr>
      <t>○労基法第36条
○労基則第16条、第17条</t>
    </r>
    <r>
      <rPr>
        <sz val="11"/>
        <color rgb="FFFF00FF"/>
        <rFont val="BIZ UDPゴシック"/>
        <family val="3"/>
        <charset val="128"/>
      </rPr>
      <t xml:space="preserve">
　</t>
    </r>
    <rPh sb="21" eb="24">
      <t>キョウテイショ</t>
    </rPh>
    <phoneticPr fontId="4"/>
  </si>
  <si>
    <t>　時間外労働、休日労働に関する協定書</t>
    <phoneticPr fontId="1"/>
  </si>
  <si>
    <t>賃金の一部を控除（法定控除を除く）している場合、職員代表と書面による協定を締結しているか。</t>
    <phoneticPr fontId="4"/>
  </si>
  <si>
    <r>
      <t>○労基法第24条
　</t>
    </r>
    <r>
      <rPr>
        <sz val="11"/>
        <color rgb="FF0070C0"/>
        <rFont val="BIZ UDPゴシック"/>
        <family val="3"/>
        <charset val="128"/>
      </rPr>
      <t>賃金の一部控除に係る協定書</t>
    </r>
    <phoneticPr fontId="4"/>
  </si>
  <si>
    <t>締結年月日</t>
    <rPh sb="0" eb="2">
      <t>テイケツ</t>
    </rPh>
    <rPh sb="2" eb="5">
      <t>ネンガッピ</t>
    </rPh>
    <phoneticPr fontId="4"/>
  </si>
  <si>
    <t>要件を満たしている職員を、社会保険（健康保険、厚生年金保険）及び雇用保険に加入させているか。
  加入させていない職員がいる場合、その理由</t>
    <phoneticPr fontId="4"/>
  </si>
  <si>
    <t>健康診断等</t>
    <rPh sb="0" eb="2">
      <t>ケンコウ</t>
    </rPh>
    <rPh sb="2" eb="4">
      <t>シンダン</t>
    </rPh>
    <rPh sb="4" eb="5">
      <t>トウ</t>
    </rPh>
    <phoneticPr fontId="4"/>
  </si>
  <si>
    <t>常時使用する職員（準職員、パート職員等を含む）の採用時に健康診断を実施しているか。（採用時に受診後3か月以内の健康診断書を提出した者を除く）</t>
    <phoneticPr fontId="4"/>
  </si>
  <si>
    <t xml:space="preserve">○労衛則第43条
○「短時間労働者に係る労働条件の確保・改善について」
　 (国通知H20.2.15基発0215004)2-(8)-ア
 </t>
    <rPh sb="40" eb="41">
      <t>クニ</t>
    </rPh>
    <rPh sb="41" eb="43">
      <t>ツウチ</t>
    </rPh>
    <phoneticPr fontId="4"/>
  </si>
  <si>
    <t>常時使用する職員（準職員、パート職員等を含む）の健康診断は、毎年定期的に実施しているか。</t>
    <phoneticPr fontId="4"/>
  </si>
  <si>
    <t xml:space="preserve">○労衛法第66条
○労衛則第44条
○「時間労働者に係る労働条件の確保・改善について」
   (国通知H20.2.15基発0215004)2-(8)-ア
 </t>
    <phoneticPr fontId="1"/>
  </si>
  <si>
    <t>実施年月日</t>
    <phoneticPr fontId="4"/>
  </si>
  <si>
    <t>～</t>
    <phoneticPr fontId="1"/>
  </si>
  <si>
    <t>の間</t>
    <rPh sb="1" eb="2">
      <t>アイダ</t>
    </rPh>
    <phoneticPr fontId="1"/>
  </si>
  <si>
    <t>健康診断の費用は、原則として法人が負担しているか。</t>
    <phoneticPr fontId="4"/>
  </si>
  <si>
    <t>健康診断の結果は、健康診断個人票に記録しているか。</t>
    <phoneticPr fontId="4"/>
  </si>
  <si>
    <t>○労衛則第51条</t>
    <phoneticPr fontId="4"/>
  </si>
  <si>
    <t>また、健康診断個人票は、５年間以上保存しているか。</t>
    <phoneticPr fontId="4"/>
  </si>
  <si>
    <t>調理業務従事者全員及び調乳担当従事者等について、検便を毎月実施しているか。</t>
    <rPh sb="0" eb="2">
      <t>チョウリ</t>
    </rPh>
    <rPh sb="15" eb="18">
      <t>ジュウジシャ</t>
    </rPh>
    <phoneticPr fontId="4"/>
  </si>
  <si>
    <t xml:space="preserve">○「児童福祉施設等における衛生管理の改善充実及び食中毒
   発生の予防ついて」　（国通知H9.６.３０児企第１６号）
○「社会福祉施設における衛生管理について」(国通知
　　H9.3.31社援施65)
○大量調理施設衛生管理マニュアル（H9.3.24衛食第８５号
　 別添２）
</t>
    <phoneticPr fontId="1"/>
  </si>
  <si>
    <t>職員研修</t>
    <rPh sb="0" eb="2">
      <t>ショクイン</t>
    </rPh>
    <rPh sb="2" eb="4">
      <t>ケンシュウ</t>
    </rPh>
    <phoneticPr fontId="4"/>
  </si>
  <si>
    <t xml:space="preserve">52
</t>
    <phoneticPr fontId="1"/>
  </si>
  <si>
    <t>職員の資質の向上のため、研修に積極的に参加させているか。
　（どのような研修に参加させているか、又は施設内研修で実施しているか以下の表に主なものを記入すること。）</t>
    <rPh sb="3" eb="5">
      <t>シシツ</t>
    </rPh>
    <phoneticPr fontId="1"/>
  </si>
  <si>
    <r>
      <rPr>
        <sz val="11"/>
        <color rgb="FF000000"/>
        <rFont val="BIZ UDPゴシック"/>
        <family val="3"/>
        <charset val="128"/>
      </rPr>
      <t>○設備運営基準第7条の2第</t>
    </r>
    <r>
      <rPr>
        <sz val="11"/>
        <color rgb="FF70AD47"/>
        <rFont val="BIZ UDPゴシック"/>
        <family val="3"/>
        <charset val="128"/>
      </rPr>
      <t>２</t>
    </r>
    <r>
      <rPr>
        <sz val="11"/>
        <color rgb="FF000000"/>
        <rFont val="BIZ UDPゴシック"/>
        <family val="3"/>
        <charset val="128"/>
      </rPr>
      <t xml:space="preserve">項
</t>
    </r>
    <phoneticPr fontId="1"/>
  </si>
  <si>
    <t>研修名</t>
    <rPh sb="0" eb="2">
      <t>ケンシュウ</t>
    </rPh>
    <rPh sb="2" eb="3">
      <t>メイ</t>
    </rPh>
    <phoneticPr fontId="4"/>
  </si>
  <si>
    <t>記録の
有無</t>
    <rPh sb="0" eb="2">
      <t>キロク</t>
    </rPh>
    <rPh sb="4" eb="6">
      <t>ウム</t>
    </rPh>
    <phoneticPr fontId="4"/>
  </si>
  <si>
    <t>研修内容</t>
    <rPh sb="0" eb="2">
      <t>ケンシュウ</t>
    </rPh>
    <rPh sb="2" eb="4">
      <t>ナイヨウ</t>
    </rPh>
    <phoneticPr fontId="4"/>
  </si>
  <si>
    <t>有</t>
    <rPh sb="0" eb="1">
      <t>アリ</t>
    </rPh>
    <phoneticPr fontId="1"/>
  </si>
  <si>
    <t xml:space="preserve">研修終了後に研修内容を報告させ、他の職員にも研修内容を周知する等により研修で得た知識や技能を共有しているか。  </t>
    <phoneticPr fontId="1"/>
  </si>
  <si>
    <t>施設長は、職員が施設長、基幹的職員、心理療法担当職員、家庭支援専門相談員などのスーパーバイザーに相談できるような体制をとっているか。</t>
    <phoneticPr fontId="1"/>
  </si>
  <si>
    <t>各施設運営指針</t>
    <rPh sb="0" eb="1">
      <t>カク</t>
    </rPh>
    <rPh sb="1" eb="3">
      <t>シセツ</t>
    </rPh>
    <rPh sb="3" eb="7">
      <t>ウンエイシシン</t>
    </rPh>
    <phoneticPr fontId="1"/>
  </si>
  <si>
    <t>施設長は、2年に１回以上、こども家庭庁長官が指定する者が行う研修を受けているか。</t>
    <rPh sb="19" eb="20">
      <t>チョウ</t>
    </rPh>
    <phoneticPr fontId="1"/>
  </si>
  <si>
    <r>
      <t xml:space="preserve">○設備運営基準第２２条の２第２項、第４２条の２第２項、
   第７４条第２項
</t>
    </r>
    <r>
      <rPr>
        <sz val="11"/>
        <color rgb="FF0070C0"/>
        <rFont val="BIZ UDPゴシック"/>
        <family val="3"/>
        <charset val="128"/>
      </rPr>
      <t>　研修受講記録等</t>
    </r>
    <rPh sb="1" eb="7">
      <t>セツビウンエイキジュン</t>
    </rPh>
    <rPh sb="7" eb="8">
      <t>ダイ</t>
    </rPh>
    <rPh sb="10" eb="11">
      <t>ジョウ</t>
    </rPh>
    <rPh sb="13" eb="14">
      <t>ダイ</t>
    </rPh>
    <rPh sb="15" eb="16">
      <t>コウ</t>
    </rPh>
    <rPh sb="17" eb="18">
      <t>ダイ</t>
    </rPh>
    <rPh sb="20" eb="21">
      <t>ジョウ</t>
    </rPh>
    <rPh sb="23" eb="24">
      <t>ダイ</t>
    </rPh>
    <rPh sb="25" eb="26">
      <t>コウ</t>
    </rPh>
    <rPh sb="31" eb="32">
      <t>ダイ</t>
    </rPh>
    <rPh sb="34" eb="35">
      <t>ジョウ</t>
    </rPh>
    <rPh sb="35" eb="36">
      <t>ダイ</t>
    </rPh>
    <rPh sb="37" eb="38">
      <t>コウ</t>
    </rPh>
    <rPh sb="41" eb="43">
      <t>ケンシュウ</t>
    </rPh>
    <rPh sb="43" eb="45">
      <t>ジュコウ</t>
    </rPh>
    <rPh sb="45" eb="47">
      <t>キロク</t>
    </rPh>
    <rPh sb="47" eb="48">
      <t>トウ</t>
    </rPh>
    <phoneticPr fontId="1"/>
  </si>
  <si>
    <t>職員の定着促進、離職防止に努めているか。
〔退職等の状況〕</t>
    <phoneticPr fontId="4"/>
  </si>
  <si>
    <t>直接処遇職員</t>
    <phoneticPr fontId="4"/>
  </si>
  <si>
    <t>その他の職員</t>
    <phoneticPr fontId="4"/>
  </si>
  <si>
    <t>合計</t>
    <rPh sb="0" eb="1">
      <t>ゴウ</t>
    </rPh>
    <phoneticPr fontId="4"/>
  </si>
  <si>
    <t>正職員</t>
    <phoneticPr fontId="4"/>
  </si>
  <si>
    <t>準職員・ﾊﾟｰﾄ等</t>
    <phoneticPr fontId="4"/>
  </si>
  <si>
    <t>派遣職員</t>
    <phoneticPr fontId="4"/>
  </si>
  <si>
    <t>小計</t>
    <phoneticPr fontId="4"/>
  </si>
  <si>
    <t xml:space="preserve"> 職員数（前年度末現在）</t>
    <phoneticPr fontId="4"/>
  </si>
  <si>
    <t>退職者数　（前年度）</t>
    <phoneticPr fontId="4"/>
  </si>
  <si>
    <t>※退職者（前年度）のうち自己都合退職者</t>
    <rPh sb="1" eb="4">
      <t>タイショクシャ</t>
    </rPh>
    <rPh sb="5" eb="8">
      <t>ゼンネンド</t>
    </rPh>
    <rPh sb="12" eb="14">
      <t>ジコ</t>
    </rPh>
    <rPh sb="14" eb="16">
      <t>ツゴウ</t>
    </rPh>
    <rPh sb="16" eb="19">
      <t>タイショクシャ</t>
    </rPh>
    <phoneticPr fontId="4"/>
  </si>
  <si>
    <t>　確認項目</t>
    <rPh sb="1" eb="3">
      <t>カクニン</t>
    </rPh>
    <rPh sb="3" eb="5">
      <t>コウモク</t>
    </rPh>
    <phoneticPr fontId="4"/>
  </si>
  <si>
    <t>確認事項
【黄色のセルに必要事項、取組内容を記載すること】</t>
    <rPh sb="0" eb="2">
      <t>カクニン</t>
    </rPh>
    <rPh sb="2" eb="4">
      <t>ジコウ</t>
    </rPh>
    <rPh sb="6" eb="8">
      <t>キイロ</t>
    </rPh>
    <rPh sb="12" eb="14">
      <t>ヒツヨウ</t>
    </rPh>
    <rPh sb="14" eb="16">
      <t>ジコウ</t>
    </rPh>
    <rPh sb="17" eb="19">
      <t>トリクミ</t>
    </rPh>
    <rPh sb="19" eb="21">
      <t>ナイヨウ</t>
    </rPh>
    <rPh sb="22" eb="24">
      <t>キサイ</t>
    </rPh>
    <phoneticPr fontId="4"/>
  </si>
  <si>
    <r>
      <t>根拠法令</t>
    </r>
    <r>
      <rPr>
        <b/>
        <strike/>
        <sz val="14"/>
        <rFont val="BIZ UDPゴシック"/>
        <family val="3"/>
        <charset val="128"/>
      </rPr>
      <t>等</t>
    </r>
    <r>
      <rPr>
        <b/>
        <sz val="14"/>
        <rFont val="BIZ UDPゴシック"/>
        <family val="3"/>
        <charset val="128"/>
      </rPr>
      <t>は</t>
    </r>
    <r>
      <rPr>
        <b/>
        <strike/>
        <sz val="14"/>
        <rFont val="BIZ UDPゴシック"/>
        <family val="3"/>
        <charset val="128"/>
      </rPr>
      <t xml:space="preserve">
</t>
    </r>
    <r>
      <rPr>
        <b/>
        <sz val="14"/>
        <rFont val="BIZ UDPゴシック"/>
        <family val="3"/>
        <charset val="128"/>
      </rPr>
      <t xml:space="preserve">各施設運営指針による
</t>
    </r>
    <r>
      <rPr>
        <b/>
        <sz val="13"/>
        <rFont val="BIZ UDPゴシック"/>
        <family val="3"/>
        <charset val="128"/>
      </rPr>
      <t xml:space="preserve">
（確認書類）</t>
    </r>
    <rPh sb="0" eb="2">
      <t>コンキョ</t>
    </rPh>
    <rPh sb="2" eb="4">
      <t>ホウレイ</t>
    </rPh>
    <rPh sb="4" eb="5">
      <t>トウ</t>
    </rPh>
    <rPh sb="7" eb="8">
      <t>カク</t>
    </rPh>
    <rPh sb="8" eb="10">
      <t>シセツ</t>
    </rPh>
    <rPh sb="10" eb="12">
      <t>ウンエイ</t>
    </rPh>
    <rPh sb="12" eb="14">
      <t>シシン</t>
    </rPh>
    <rPh sb="20" eb="22">
      <t>カクニン</t>
    </rPh>
    <rPh sb="22" eb="24">
      <t>ショルイ</t>
    </rPh>
    <phoneticPr fontId="1"/>
  </si>
  <si>
    <t>養育・支援</t>
    <phoneticPr fontId="4"/>
  </si>
  <si>
    <t>入所児童と職員の良好な関係を築くための取組をしているか。
具体的な取組内容を記載</t>
    <phoneticPr fontId="1"/>
  </si>
  <si>
    <t>入所児童のケース会議等の内容を職員間で共有しているか。</t>
  </si>
  <si>
    <t>入所児童の発達段階に応じた学びや遊びの機会を提供しているか。
（発達段階に応じた学習計画、習い事、幼稚園への就園、図書・遊具整備など）</t>
    <rPh sb="22" eb="24">
      <t>テイキョウ</t>
    </rPh>
    <phoneticPr fontId="1"/>
  </si>
  <si>
    <t>入所児童の基本的生活習慣や社会常識、社会規範を習得させているか。</t>
    <phoneticPr fontId="1"/>
  </si>
  <si>
    <t>入所児童に対して心理療法担当職員による適切な心理療法を行うための体制を整えているか。</t>
    <phoneticPr fontId="1"/>
  </si>
  <si>
    <t>入所児童のうち、乳幼児に対して適切な授乳や個々の状況に合わせた離乳食を提供しているか。</t>
    <phoneticPr fontId="1"/>
  </si>
  <si>
    <t>食事は入所児童の嗜好や健康状態に応じて提供しているか。</t>
    <phoneticPr fontId="1"/>
  </si>
  <si>
    <t>○「児童福祉施設における食事の提供に関する援助及び指導について（国通知　R２．３．３１　子発０３３１第１号・障発０３３１第８号）
献立表等</t>
    <rPh sb="2" eb="4">
      <t>ジドウ</t>
    </rPh>
    <rPh sb="4" eb="6">
      <t>フクシ</t>
    </rPh>
    <rPh sb="6" eb="8">
      <t>シセツ</t>
    </rPh>
    <rPh sb="12" eb="14">
      <t>ショクジ</t>
    </rPh>
    <rPh sb="15" eb="17">
      <t>テイキョウ</t>
    </rPh>
    <rPh sb="18" eb="19">
      <t>カン</t>
    </rPh>
    <rPh sb="21" eb="23">
      <t>エンジョ</t>
    </rPh>
    <rPh sb="23" eb="24">
      <t>オヨ</t>
    </rPh>
    <rPh sb="25" eb="27">
      <t>シドウ</t>
    </rPh>
    <rPh sb="44" eb="45">
      <t>コ</t>
    </rPh>
    <rPh sb="45" eb="46">
      <t>ハツ</t>
    </rPh>
    <rPh sb="50" eb="51">
      <t>ダイ</t>
    </rPh>
    <rPh sb="52" eb="53">
      <t>ゴウ</t>
    </rPh>
    <rPh sb="54" eb="55">
      <t>ショウ</t>
    </rPh>
    <rPh sb="55" eb="56">
      <t>ハツ</t>
    </rPh>
    <rPh sb="60" eb="61">
      <t>ダイ</t>
    </rPh>
    <rPh sb="62" eb="63">
      <t>ゴウ</t>
    </rPh>
    <rPh sb="65" eb="68">
      <t>コンダテヒョウ</t>
    </rPh>
    <rPh sb="68" eb="69">
      <t>トウ</t>
    </rPh>
    <phoneticPr fontId="1"/>
  </si>
  <si>
    <t>入所児童のアレルギーの有無を確認し、職員間で周知・徹底を図っているか。</t>
    <rPh sb="11" eb="13">
      <t>ウム</t>
    </rPh>
    <rPh sb="14" eb="16">
      <t>カクニン</t>
    </rPh>
    <rPh sb="18" eb="21">
      <t>ショクインカン</t>
    </rPh>
    <rPh sb="22" eb="24">
      <t>シュウチ</t>
    </rPh>
    <rPh sb="25" eb="27">
      <t>テッテイ</t>
    </rPh>
    <rPh sb="28" eb="29">
      <t>ハカ</t>
    </rPh>
    <phoneticPr fontId="4"/>
  </si>
  <si>
    <t>生活管理指導表、調査票等</t>
    <rPh sb="0" eb="2">
      <t>セイカツ</t>
    </rPh>
    <rPh sb="2" eb="4">
      <t>カンリ</t>
    </rPh>
    <rPh sb="4" eb="6">
      <t>シドウ</t>
    </rPh>
    <rPh sb="6" eb="7">
      <t>ヒョウ</t>
    </rPh>
    <rPh sb="8" eb="11">
      <t>チョウサヒョウ</t>
    </rPh>
    <rPh sb="11" eb="12">
      <t>トウ</t>
    </rPh>
    <phoneticPr fontId="1"/>
  </si>
  <si>
    <t>調理業務を外部の業者に委託しているか。
（自施設の調理員のみで調理している場合は「非該当」を選択）</t>
  </si>
  <si>
    <t>委託している場合は、委託先の業者名を記載</t>
    <phoneticPr fontId="1"/>
  </si>
  <si>
    <t>委託契約書</t>
    <rPh sb="0" eb="2">
      <t>イタク</t>
    </rPh>
    <rPh sb="2" eb="5">
      <t>ケイヤクショ</t>
    </rPh>
    <phoneticPr fontId="1"/>
  </si>
  <si>
    <t>衣類等は入所児童の希望を取り入れ、購入しているか。
その購入頻度等について記載</t>
    <rPh sb="4" eb="6">
      <t>ニュウショ</t>
    </rPh>
    <rPh sb="6" eb="8">
      <t>ジドウ</t>
    </rPh>
    <rPh sb="9" eb="10">
      <t>キ</t>
    </rPh>
    <rPh sb="10" eb="12">
      <t>セイチョウ</t>
    </rPh>
    <rPh sb="21" eb="23">
      <t>コウニュウ</t>
    </rPh>
    <rPh sb="23" eb="25">
      <t>ヒンド</t>
    </rPh>
    <rPh sb="25" eb="26">
      <t>トウ</t>
    </rPh>
    <phoneticPr fontId="1"/>
  </si>
  <si>
    <t xml:space="preserve">中学生以上の入所児童の部屋は、できるだけ個室としているか。
相部屋の場合は、プライバシーが守れるようにどのように工夫しているか。
</t>
    <rPh sb="20" eb="22">
      <t>コシツ</t>
    </rPh>
    <rPh sb="30" eb="33">
      <t>アイベヤ</t>
    </rPh>
    <rPh sb="34" eb="36">
      <t>バアイ</t>
    </rPh>
    <rPh sb="45" eb="46">
      <t>マモ</t>
    </rPh>
    <rPh sb="56" eb="58">
      <t>クフウ</t>
    </rPh>
    <phoneticPr fontId="1"/>
  </si>
  <si>
    <t>食器や日用品など、できる限り他児との共有物をなくし個人所有とするように努めているか。</t>
    <phoneticPr fontId="1"/>
  </si>
  <si>
    <t>居住する部屋や設備及びその生活支援について、多様な性（LGBT等）に配慮した対応を心がけているか。</t>
    <rPh sb="0" eb="2">
      <t>キョジュウ</t>
    </rPh>
    <rPh sb="4" eb="6">
      <t>ヘヤ</t>
    </rPh>
    <rPh sb="7" eb="9">
      <t>セツビ</t>
    </rPh>
    <rPh sb="9" eb="10">
      <t>オヨ</t>
    </rPh>
    <rPh sb="13" eb="15">
      <t>セイカツ</t>
    </rPh>
    <rPh sb="15" eb="17">
      <t>シエン</t>
    </rPh>
    <rPh sb="22" eb="24">
      <t>タヨウ</t>
    </rPh>
    <rPh sb="25" eb="26">
      <t>セイ</t>
    </rPh>
    <rPh sb="31" eb="32">
      <t>トウ</t>
    </rPh>
    <rPh sb="34" eb="36">
      <t>ハイリョ</t>
    </rPh>
    <rPh sb="38" eb="40">
      <t>タイオウ</t>
    </rPh>
    <rPh sb="41" eb="42">
      <t>ココロ</t>
    </rPh>
    <phoneticPr fontId="1"/>
  </si>
  <si>
    <t>健康と安全</t>
    <rPh sb="0" eb="2">
      <t>ケンコウ</t>
    </rPh>
    <rPh sb="3" eb="5">
      <t>アンゼン</t>
    </rPh>
    <phoneticPr fontId="1"/>
  </si>
  <si>
    <t>恒常的に医療機関に通院している入所児童はいるか。
いる場合は、人数を記載</t>
    <rPh sb="15" eb="17">
      <t>ニュウショ</t>
    </rPh>
    <rPh sb="17" eb="19">
      <t>ジドウ</t>
    </rPh>
    <phoneticPr fontId="1"/>
  </si>
  <si>
    <t>服薬の管理は適切に行っているか。
薬の保管方法を記載</t>
  </si>
  <si>
    <t>管理表等</t>
    <rPh sb="0" eb="3">
      <t>カンリヒョウ</t>
    </rPh>
    <rPh sb="3" eb="4">
      <t>トウ</t>
    </rPh>
    <phoneticPr fontId="1"/>
  </si>
  <si>
    <t>入所児童の健康診断等を少なくとも１年に２回実施しているか。</t>
    <rPh sb="5" eb="7">
      <t>ケンコウ</t>
    </rPh>
    <rPh sb="7" eb="9">
      <t>シンダン</t>
    </rPh>
    <rPh sb="9" eb="10">
      <t>トウ</t>
    </rPh>
    <rPh sb="11" eb="12">
      <t>スク</t>
    </rPh>
    <rPh sb="17" eb="18">
      <t>ネン</t>
    </rPh>
    <rPh sb="20" eb="21">
      <t>カイ</t>
    </rPh>
    <rPh sb="21" eb="23">
      <t>ジッシ</t>
    </rPh>
    <phoneticPr fontId="4"/>
  </si>
  <si>
    <r>
      <rPr>
        <sz val="12"/>
        <rFont val="BIZ UDPゴシック"/>
        <family val="3"/>
        <charset val="128"/>
      </rPr>
      <t>設備運営基準第１２条第１項～第３項</t>
    </r>
    <r>
      <rPr>
        <sz val="12"/>
        <color rgb="FF70AD47"/>
        <rFont val="BIZ UDPゴシック"/>
        <family val="3"/>
        <charset val="128"/>
      </rPr>
      <t xml:space="preserve">
</t>
    </r>
    <r>
      <rPr>
        <sz val="12"/>
        <color rgb="FF0070C0"/>
        <rFont val="BIZ UDPゴシック"/>
        <family val="3"/>
        <charset val="128"/>
      </rPr>
      <t>診断結果</t>
    </r>
    <phoneticPr fontId="1"/>
  </si>
  <si>
    <t>入所児童の健康状態並びに心身の状態について定期的、継続的に把握しているか。　</t>
    <phoneticPr fontId="1"/>
  </si>
  <si>
    <t>アセスメントと自立支援計画</t>
    <rPh sb="7" eb="9">
      <t>ジリツ</t>
    </rPh>
    <rPh sb="9" eb="11">
      <t>シエン</t>
    </rPh>
    <rPh sb="11" eb="13">
      <t>ケイカク</t>
    </rPh>
    <phoneticPr fontId="1"/>
  </si>
  <si>
    <t>入所児童のアセスメントは、担当職員やFSW等の関係者によるケース会議で検討しているか。</t>
    <rPh sb="35" eb="37">
      <t>ケントウ</t>
    </rPh>
    <phoneticPr fontId="1"/>
  </si>
  <si>
    <t>ケース会議記録簿等</t>
    <rPh sb="3" eb="5">
      <t>カイギ</t>
    </rPh>
    <rPh sb="5" eb="8">
      <t>キロクボ</t>
    </rPh>
    <rPh sb="8" eb="9">
      <t>トウ</t>
    </rPh>
    <phoneticPr fontId="1"/>
  </si>
  <si>
    <t>入所児童の意見を踏まえた自立支援計画を作成しているか。</t>
    <rPh sb="0" eb="2">
      <t>ニュウショ</t>
    </rPh>
    <rPh sb="2" eb="4">
      <t>ジドウ</t>
    </rPh>
    <rPh sb="5" eb="7">
      <t>イケン</t>
    </rPh>
    <rPh sb="8" eb="9">
      <t>フ</t>
    </rPh>
    <rPh sb="12" eb="14">
      <t>ジリツ</t>
    </rPh>
    <rPh sb="14" eb="16">
      <t>シエン</t>
    </rPh>
    <rPh sb="16" eb="18">
      <t>ケイカク</t>
    </rPh>
    <rPh sb="19" eb="21">
      <t>サクセイ</t>
    </rPh>
    <phoneticPr fontId="1"/>
  </si>
  <si>
    <t>設備運営基準第24条の２、第45条の２、第76条</t>
    <phoneticPr fontId="1"/>
  </si>
  <si>
    <t>自立支援計画の評価と見直しを行っているか。
見直しの際は、入所児童の意向を確認しているか。</t>
    <rPh sb="14" eb="15">
      <t>オコナ</t>
    </rPh>
    <rPh sb="22" eb="24">
      <t>ミナオ</t>
    </rPh>
    <rPh sb="26" eb="27">
      <t>サイ</t>
    </rPh>
    <rPh sb="34" eb="36">
      <t>イコウ</t>
    </rPh>
    <rPh sb="37" eb="39">
      <t>カクニン</t>
    </rPh>
    <phoneticPr fontId="4"/>
  </si>
  <si>
    <t>自立支援計画</t>
  </si>
  <si>
    <t>継続性とアフターケア</t>
    <rPh sb="0" eb="3">
      <t>ケイゾクセイ</t>
    </rPh>
    <phoneticPr fontId="1"/>
  </si>
  <si>
    <t>入所施設を変更する場合（措置変更ケース等）は、受け入れる前後の施設間で密に情報を共有しているか。</t>
    <rPh sb="0" eb="1">
      <t>セニュウ</t>
    </rPh>
    <rPh sb="1" eb="2">
      <t>イニュウ</t>
    </rPh>
    <rPh sb="2" eb="4">
      <t>シセツ</t>
    </rPh>
    <rPh sb="5" eb="7">
      <t>ヘンコウ</t>
    </rPh>
    <rPh sb="9" eb="11">
      <t>バアイ</t>
    </rPh>
    <rPh sb="12" eb="14">
      <t>ソチ</t>
    </rPh>
    <rPh sb="14" eb="16">
      <t>ヘンコウ</t>
    </rPh>
    <rPh sb="19" eb="20">
      <t>トウ</t>
    </rPh>
    <rPh sb="23" eb="24">
      <t>ウ</t>
    </rPh>
    <rPh sb="25" eb="26">
      <t>イ</t>
    </rPh>
    <rPh sb="28" eb="29">
      <t>マエ</t>
    </rPh>
    <rPh sb="29" eb="30">
      <t>ゴ</t>
    </rPh>
    <rPh sb="31" eb="33">
      <t>シセツ</t>
    </rPh>
    <rPh sb="33" eb="34">
      <t>カン</t>
    </rPh>
    <rPh sb="35" eb="36">
      <t>ミツ</t>
    </rPh>
    <rPh sb="37" eb="39">
      <t>ジョウホウ</t>
    </rPh>
    <rPh sb="40" eb="42">
      <t>キョウユウ</t>
    </rPh>
    <phoneticPr fontId="4"/>
  </si>
  <si>
    <t>入所児童が施設を退所した際、当該施設に退所後のアフターケアを担当する職員がいるか。
具体的支援内容を記載</t>
    <rPh sb="42" eb="45">
      <t>グタイテキ</t>
    </rPh>
    <rPh sb="45" eb="47">
      <t>シエン</t>
    </rPh>
    <rPh sb="47" eb="49">
      <t>ナイヨウ</t>
    </rPh>
    <rPh sb="50" eb="52">
      <t>キサイ</t>
    </rPh>
    <phoneticPr fontId="1"/>
  </si>
  <si>
    <t>家庭引き取りで退所した児童やその家族に対して退所後のアフターケアを行っているか。</t>
    <rPh sb="22" eb="25">
      <t>タイショゴ</t>
    </rPh>
    <phoneticPr fontId="1"/>
  </si>
  <si>
    <t>家庭支援専門相談員（FSW）は、児童の早期家庭復帰、親子関係の再構築等のための支援を実施し、その支援内容について記録を作成しているか。</t>
  </si>
  <si>
    <t>記録簿、復命等</t>
    <rPh sb="0" eb="3">
      <t>キロクボ</t>
    </rPh>
    <rPh sb="4" eb="6">
      <t>フクメイ</t>
    </rPh>
    <rPh sb="6" eb="7">
      <t>トウ</t>
    </rPh>
    <phoneticPr fontId="1"/>
  </si>
  <si>
    <t>施設長はFSWの業務内容記録を把握・評価し、業務内容の見直しを提案しているか。</t>
  </si>
  <si>
    <t>子どもの権利の尊重</t>
    <rPh sb="0" eb="1">
      <t>コ</t>
    </rPh>
    <rPh sb="4" eb="6">
      <t>ケンリ</t>
    </rPh>
    <rPh sb="7" eb="9">
      <t>ソンチョウ</t>
    </rPh>
    <phoneticPr fontId="1"/>
  </si>
  <si>
    <t>入所児童の相談や要望を受け付けているか。</t>
    <rPh sb="5" eb="7">
      <t>ソウダン</t>
    </rPh>
    <rPh sb="8" eb="10">
      <t>ヨウボウ</t>
    </rPh>
    <rPh sb="11" eb="12">
      <t>ウ</t>
    </rPh>
    <rPh sb="13" eb="14">
      <t>ツ</t>
    </rPh>
    <phoneticPr fontId="4"/>
  </si>
  <si>
    <t>相談・要望の記録</t>
    <rPh sb="0" eb="2">
      <t>ソウダン</t>
    </rPh>
    <rPh sb="3" eb="5">
      <t>ヨウボウ</t>
    </rPh>
    <rPh sb="6" eb="8">
      <t>キロク</t>
    </rPh>
    <phoneticPr fontId="1"/>
  </si>
  <si>
    <t>入所児童のプライバシー保護について、規程等を整備し職員に周知しているか。</t>
  </si>
  <si>
    <t>入所児童の主体性、自律性の尊重</t>
    <rPh sb="5" eb="8">
      <t>シュタイセイ</t>
    </rPh>
    <rPh sb="9" eb="12">
      <t>ジリツセイ</t>
    </rPh>
    <rPh sb="13" eb="15">
      <t>ソンチョウ</t>
    </rPh>
    <phoneticPr fontId="1"/>
  </si>
  <si>
    <t>成長の記録（アルバム等）を整理し、成長の過程を振り返れるようにしているか。</t>
  </si>
  <si>
    <t>成長の記録</t>
    <rPh sb="0" eb="2">
      <t>セイチョウ</t>
    </rPh>
    <rPh sb="3" eb="5">
      <t>キロク</t>
    </rPh>
    <phoneticPr fontId="1"/>
  </si>
  <si>
    <t>施設内で「こども会議」を実施できるよう支援しているか。</t>
    <phoneticPr fontId="1"/>
  </si>
  <si>
    <t>入所児童が地域の行事等に参加できるよう支援しているか。
（学校のクラブ活動、部活動、外部サークル活動、地域行事への参加等、施設外の人とのつながりの機会を設けているか）</t>
    <phoneticPr fontId="1"/>
  </si>
  <si>
    <t>入所児童が施設を退所する場合には、施設が保管する金銭を返還しているか。</t>
    <rPh sb="5" eb="7">
      <t>シセツ</t>
    </rPh>
    <rPh sb="8" eb="10">
      <t>タイショ</t>
    </rPh>
    <rPh sb="12" eb="14">
      <t>バアイ</t>
    </rPh>
    <rPh sb="17" eb="19">
      <t>シセツ</t>
    </rPh>
    <rPh sb="20" eb="22">
      <t>ホカン</t>
    </rPh>
    <rPh sb="24" eb="26">
      <t>キンセン</t>
    </rPh>
    <rPh sb="27" eb="29">
      <t>ヘンカン</t>
    </rPh>
    <phoneticPr fontId="4"/>
  </si>
  <si>
    <t>学習・就労支援</t>
    <rPh sb="0" eb="2">
      <t>ガクシュウ</t>
    </rPh>
    <rPh sb="3" eb="5">
      <t>シュウロウ</t>
    </rPh>
    <rPh sb="5" eb="7">
      <t>シエン</t>
    </rPh>
    <phoneticPr fontId="1"/>
  </si>
  <si>
    <t>入所児童が進路について自己決定できるよう、支援体制を整えているか。
どのような支援を行っているか記載</t>
    <phoneticPr fontId="1"/>
  </si>
  <si>
    <t>進路決定後のフォローアップを行っているか。
具体的内容を記載</t>
    <phoneticPr fontId="1"/>
  </si>
  <si>
    <t>問題行動への対応</t>
    <rPh sb="0" eb="2">
      <t>モンダイ</t>
    </rPh>
    <rPh sb="2" eb="4">
      <t>コウドウ</t>
    </rPh>
    <rPh sb="6" eb="8">
      <t>タイオウ</t>
    </rPh>
    <phoneticPr fontId="1"/>
  </si>
  <si>
    <t>入所児童が暴力、不適応行動などを行った場合、解決に向けた取組を行い、その結果を職員間で共有しているか。</t>
    <rPh sb="5" eb="7">
      <t>ボウリョク</t>
    </rPh>
    <rPh sb="8" eb="11">
      <t>フテキオウ</t>
    </rPh>
    <rPh sb="11" eb="13">
      <t>コウドウ</t>
    </rPh>
    <rPh sb="16" eb="17">
      <t>オコナ</t>
    </rPh>
    <rPh sb="19" eb="21">
      <t>バアイ</t>
    </rPh>
    <rPh sb="22" eb="24">
      <t>カイケツ</t>
    </rPh>
    <rPh sb="25" eb="26">
      <t>ム</t>
    </rPh>
    <rPh sb="28" eb="30">
      <t>トリクミ</t>
    </rPh>
    <rPh sb="31" eb="32">
      <t>オコナ</t>
    </rPh>
    <rPh sb="36" eb="38">
      <t>ケッカ</t>
    </rPh>
    <rPh sb="39" eb="41">
      <t>ショクイン</t>
    </rPh>
    <rPh sb="41" eb="42">
      <t>カン</t>
    </rPh>
    <rPh sb="43" eb="45">
      <t>キョウユウ</t>
    </rPh>
    <phoneticPr fontId="4"/>
  </si>
  <si>
    <t>入所児童間の暴力、いじめ、差別等が起こらないような取組を行っているか。</t>
    <rPh sb="4" eb="5">
      <t>カン</t>
    </rPh>
    <rPh sb="6" eb="8">
      <t>ボウリョク</t>
    </rPh>
    <rPh sb="13" eb="15">
      <t>サベツ</t>
    </rPh>
    <rPh sb="15" eb="16">
      <t>トウ</t>
    </rPh>
    <rPh sb="17" eb="18">
      <t>オ</t>
    </rPh>
    <rPh sb="25" eb="27">
      <t>トリクミ</t>
    </rPh>
    <rPh sb="28" eb="29">
      <t>オコナ</t>
    </rPh>
    <phoneticPr fontId="4"/>
  </si>
  <si>
    <t>虐待を受けた入所児童に対する、保護者の強引な引き取りについて、施設で統一的な対応が図られるようにしているか。</t>
    <rPh sb="0" eb="2">
      <t>ギャクタイ</t>
    </rPh>
    <rPh sb="3" eb="4">
      <t>ウ</t>
    </rPh>
    <rPh sb="6" eb="8">
      <t>ニュウショ</t>
    </rPh>
    <rPh sb="8" eb="10">
      <t>ジドウ</t>
    </rPh>
    <rPh sb="11" eb="12">
      <t>タイ</t>
    </rPh>
    <rPh sb="15" eb="18">
      <t>ホゴシャ</t>
    </rPh>
    <rPh sb="19" eb="21">
      <t>ゴウイン</t>
    </rPh>
    <rPh sb="22" eb="23">
      <t>ヒ</t>
    </rPh>
    <rPh sb="24" eb="25">
      <t>ト</t>
    </rPh>
    <rPh sb="31" eb="33">
      <t>シセツ</t>
    </rPh>
    <rPh sb="34" eb="37">
      <t>トウイツテキ</t>
    </rPh>
    <rPh sb="38" eb="40">
      <t>タイオウ</t>
    </rPh>
    <rPh sb="41" eb="42">
      <t>ハカ</t>
    </rPh>
    <phoneticPr fontId="4"/>
  </si>
  <si>
    <t>心理的な支援を必要とする入所児童については、自立支援計画に基づきその解決に向けた支援プログラムを策定しているか。</t>
    <rPh sb="0" eb="3">
      <t>シンリテキ</t>
    </rPh>
    <rPh sb="4" eb="6">
      <t>シエン</t>
    </rPh>
    <rPh sb="7" eb="9">
      <t>ヒツヨウ</t>
    </rPh>
    <rPh sb="22" eb="24">
      <t>ジリツ</t>
    </rPh>
    <rPh sb="24" eb="26">
      <t>シエン</t>
    </rPh>
    <rPh sb="26" eb="28">
      <t>ケイカク</t>
    </rPh>
    <rPh sb="29" eb="30">
      <t>モト</t>
    </rPh>
    <rPh sb="34" eb="36">
      <t>カイケツ</t>
    </rPh>
    <rPh sb="37" eb="38">
      <t>ム</t>
    </rPh>
    <rPh sb="40" eb="42">
      <t>シエン</t>
    </rPh>
    <rPh sb="48" eb="50">
      <t>サクテイ</t>
    </rPh>
    <phoneticPr fontId="4"/>
  </si>
  <si>
    <t>施設職員による不適切な行為</t>
    <rPh sb="0" eb="2">
      <t>シセツ</t>
    </rPh>
    <rPh sb="2" eb="4">
      <t>ショクイン</t>
    </rPh>
    <rPh sb="7" eb="10">
      <t>フテキセツ</t>
    </rPh>
    <rPh sb="11" eb="13">
      <t>コウイ</t>
    </rPh>
    <phoneticPr fontId="1"/>
  </si>
  <si>
    <t>職員による入所児童への暴力、言葉による脅かし及び不適切なかかわり等の虐待防止策について、職員に徹底しているか。</t>
    <phoneticPr fontId="1"/>
  </si>
  <si>
    <r>
      <rPr>
        <sz val="12"/>
        <rFont val="BIZ UDPゴシック"/>
        <family val="3"/>
        <charset val="128"/>
      </rPr>
      <t>設備運営基準第９条の２</t>
    </r>
    <r>
      <rPr>
        <sz val="12"/>
        <color rgb="FF70AD47"/>
        <rFont val="BIZ UDPゴシック"/>
        <family val="3"/>
        <charset val="128"/>
      </rPr>
      <t xml:space="preserve">
</t>
    </r>
    <r>
      <rPr>
        <sz val="12"/>
        <color rgb="FF0070C0"/>
        <rFont val="BIZ UDPゴシック"/>
        <family val="3"/>
        <charset val="128"/>
      </rPr>
      <t>マニュアル、会議記録等</t>
    </r>
    <phoneticPr fontId="1"/>
  </si>
  <si>
    <t>関係機関等との連携</t>
    <rPh sb="0" eb="2">
      <t>カンケイ</t>
    </rPh>
    <rPh sb="2" eb="4">
      <t>キカン</t>
    </rPh>
    <rPh sb="4" eb="5">
      <t>トウ</t>
    </rPh>
    <rPh sb="7" eb="9">
      <t>レンケイ</t>
    </rPh>
    <phoneticPr fontId="1"/>
  </si>
  <si>
    <t>子どもが入所する際、施設の概要について説明をしているか。</t>
    <rPh sb="10" eb="12">
      <t>シセツ</t>
    </rPh>
    <rPh sb="13" eb="15">
      <t>ガイヨウ</t>
    </rPh>
    <rPh sb="19" eb="21">
      <t>セツメイ</t>
    </rPh>
    <phoneticPr fontId="4"/>
  </si>
  <si>
    <t>施設概要（養育・支援の内容や施設のルール等が記載されている）資料</t>
    <rPh sb="0" eb="2">
      <t>シセツ</t>
    </rPh>
    <rPh sb="2" eb="4">
      <t>ガイヨウ</t>
    </rPh>
    <rPh sb="20" eb="21">
      <t>トウ</t>
    </rPh>
    <rPh sb="22" eb="24">
      <t>キサイ</t>
    </rPh>
    <rPh sb="30" eb="32">
      <t>シリョウ</t>
    </rPh>
    <phoneticPr fontId="1"/>
  </si>
  <si>
    <t>児童相談所や学校と連携を密にし、情報の共有を行っているか。</t>
    <rPh sb="9" eb="11">
      <t>レンケイ</t>
    </rPh>
    <rPh sb="12" eb="13">
      <t>ミツ</t>
    </rPh>
    <rPh sb="16" eb="18">
      <t>ジョウホウ</t>
    </rPh>
    <rPh sb="19" eb="21">
      <t>キョウユウ</t>
    </rPh>
    <rPh sb="22" eb="23">
      <t>オコナ</t>
    </rPh>
    <phoneticPr fontId="4"/>
  </si>
  <si>
    <t>人員の配置状況</t>
    <rPh sb="0" eb="2">
      <t>ジンイン</t>
    </rPh>
    <rPh sb="3" eb="7">
      <t>ハイチジョウキョウ</t>
    </rPh>
    <phoneticPr fontId="4"/>
  </si>
  <si>
    <t>基準日</t>
    <rPh sb="0" eb="3">
      <t>キジュンビ</t>
    </rPh>
    <phoneticPr fontId="4"/>
  </si>
  <si>
    <t>時点　（監査実施日の前月の初日）</t>
    <rPh sb="0" eb="2">
      <t>ジテン</t>
    </rPh>
    <rPh sb="4" eb="6">
      <t>カンサ</t>
    </rPh>
    <rPh sb="6" eb="9">
      <t>ジッシビ</t>
    </rPh>
    <rPh sb="10" eb="12">
      <t>ゼンゲツ</t>
    </rPh>
    <rPh sb="13" eb="15">
      <t>ショニチ</t>
    </rPh>
    <phoneticPr fontId="4"/>
  </si>
  <si>
    <t>(1)</t>
    <phoneticPr fontId="4"/>
  </si>
  <si>
    <t>当施設の定員人数</t>
    <rPh sb="0" eb="3">
      <t>トウシセツ</t>
    </rPh>
    <rPh sb="4" eb="6">
      <t>テイイン</t>
    </rPh>
    <rPh sb="6" eb="8">
      <t>ニンズウ</t>
    </rPh>
    <phoneticPr fontId="4"/>
  </si>
  <si>
    <t>定員</t>
    <rPh sb="0" eb="2">
      <t>テイイン</t>
    </rPh>
    <phoneticPr fontId="4"/>
  </si>
  <si>
    <t>人</t>
    <rPh sb="0" eb="1">
      <t>ニン</t>
    </rPh>
    <phoneticPr fontId="1"/>
  </si>
  <si>
    <t>実入所児童者数</t>
    <rPh sb="0" eb="1">
      <t>ジツ</t>
    </rPh>
    <rPh sb="1" eb="3">
      <t>ニュウショ</t>
    </rPh>
    <rPh sb="3" eb="5">
      <t>ジドウ</t>
    </rPh>
    <rPh sb="5" eb="6">
      <t>シャ</t>
    </rPh>
    <rPh sb="6" eb="7">
      <t>スウ</t>
    </rPh>
    <phoneticPr fontId="4"/>
  </si>
  <si>
    <t>No</t>
  </si>
  <si>
    <t>年齢区分</t>
    <rPh sb="0" eb="2">
      <t>ネンレイ</t>
    </rPh>
    <rPh sb="2" eb="4">
      <t>クブン</t>
    </rPh>
    <phoneticPr fontId="4"/>
  </si>
  <si>
    <t>職員（看護師等）の割合 B</t>
    <rPh sb="0" eb="2">
      <t>ショクイン</t>
    </rPh>
    <rPh sb="3" eb="6">
      <t>カンゴシ</t>
    </rPh>
    <rPh sb="6" eb="7">
      <t>トウ</t>
    </rPh>
    <rPh sb="9" eb="11">
      <t>ワリアイ</t>
    </rPh>
    <phoneticPr fontId="4"/>
  </si>
  <si>
    <t>算定用　A</t>
    <rPh sb="0" eb="2">
      <t>サンテイ</t>
    </rPh>
    <rPh sb="2" eb="3">
      <t>ヨウ</t>
    </rPh>
    <phoneticPr fontId="1"/>
  </si>
  <si>
    <t>職員の
必要人数 A/B</t>
    <rPh sb="0" eb="2">
      <t>ショクイン</t>
    </rPh>
    <rPh sb="4" eb="8">
      <t>ヒツヨウニンズ</t>
    </rPh>
    <phoneticPr fontId="4"/>
  </si>
  <si>
    <t>職員の
必要人数</t>
    <rPh sb="0" eb="2">
      <t>ショクイン</t>
    </rPh>
    <rPh sb="4" eb="8">
      <t>ヒツヨウニンズ</t>
    </rPh>
    <phoneticPr fontId="4"/>
  </si>
  <si>
    <t>保育士等代替不可の看護師最低定数</t>
    <rPh sb="2" eb="5">
      <t>カンゴシ</t>
    </rPh>
    <rPh sb="5" eb="7">
      <t>サイテイ</t>
    </rPh>
    <rPh sb="7" eb="9">
      <t>テイスウ</t>
    </rPh>
    <phoneticPr fontId="1"/>
  </si>
  <si>
    <t>保育士又は
児童指導員</t>
    <rPh sb="0" eb="3">
      <t>ホイクシ</t>
    </rPh>
    <rPh sb="3" eb="4">
      <t>マタ</t>
    </rPh>
    <rPh sb="6" eb="8">
      <t>ジドウ</t>
    </rPh>
    <rPh sb="8" eb="11">
      <t>シドウイン</t>
    </rPh>
    <phoneticPr fontId="1"/>
  </si>
  <si>
    <t>左記以外の保育士の必要人数
（定員20人未満は1名以上必要）</t>
    <rPh sb="0" eb="2">
      <t>サキ</t>
    </rPh>
    <rPh sb="2" eb="4">
      <t>イガイ</t>
    </rPh>
    <rPh sb="5" eb="8">
      <t>ホイクシ</t>
    </rPh>
    <rPh sb="9" eb="11">
      <t>ヒツヨウ</t>
    </rPh>
    <rPh sb="11" eb="13">
      <t>ニンズウ</t>
    </rPh>
    <rPh sb="15" eb="17">
      <t>テイイン</t>
    </rPh>
    <rPh sb="19" eb="20">
      <t>ニン</t>
    </rPh>
    <rPh sb="20" eb="22">
      <t>ミマン</t>
    </rPh>
    <rPh sb="24" eb="25">
      <t>メイ</t>
    </rPh>
    <rPh sb="25" eb="27">
      <t>イジョウ</t>
    </rPh>
    <rPh sb="27" eb="29">
      <t>ヒツヨウ</t>
    </rPh>
    <phoneticPr fontId="1"/>
  </si>
  <si>
    <t>形態別施設数</t>
    <rPh sb="0" eb="2">
      <t>ケイタイ</t>
    </rPh>
    <rPh sb="2" eb="3">
      <t>ベツ</t>
    </rPh>
    <rPh sb="3" eb="6">
      <t>シセツスウ</t>
    </rPh>
    <phoneticPr fontId="1"/>
  </si>
  <si>
    <t>２歳に満たない乳幼児（基準）</t>
    <rPh sb="1" eb="2">
      <t>サイ</t>
    </rPh>
    <rPh sb="3" eb="4">
      <t>ミ</t>
    </rPh>
    <rPh sb="7" eb="10">
      <t>ニュウヨウジ</t>
    </rPh>
    <rPh sb="11" eb="13">
      <t>キジュン</t>
    </rPh>
    <phoneticPr fontId="1"/>
  </si>
  <si>
    <t>１.６人につき１人</t>
    <rPh sb="3" eb="4">
      <t>ニン</t>
    </rPh>
    <rPh sb="8" eb="9">
      <t>ヒト</t>
    </rPh>
    <phoneticPr fontId="4"/>
  </si>
  <si>
    <t>　</t>
  </si>
  <si>
    <t>本体施設</t>
    <rPh sb="0" eb="2">
      <t>ホンタイ</t>
    </rPh>
    <rPh sb="2" eb="4">
      <t>シセツ</t>
    </rPh>
    <phoneticPr fontId="1"/>
  </si>
  <si>
    <t>２歳に満たない乳幼児（配置改善加算1.5）</t>
    <rPh sb="1" eb="2">
      <t>サイ</t>
    </rPh>
    <rPh sb="3" eb="4">
      <t>ミ</t>
    </rPh>
    <rPh sb="7" eb="10">
      <t>ニュウヨウジ</t>
    </rPh>
    <rPh sb="11" eb="13">
      <t>ハイチ</t>
    </rPh>
    <rPh sb="13" eb="15">
      <t>カイゼン</t>
    </rPh>
    <rPh sb="15" eb="17">
      <t>カサン</t>
    </rPh>
    <phoneticPr fontId="1"/>
  </si>
  <si>
    <t>１.５人につき１人</t>
    <rPh sb="3" eb="4">
      <t>ニン</t>
    </rPh>
    <rPh sb="8" eb="9">
      <t>ヒト</t>
    </rPh>
    <phoneticPr fontId="1"/>
  </si>
  <si>
    <t>地域小規模児童養護施設</t>
    <rPh sb="0" eb="2">
      <t>チイキ</t>
    </rPh>
    <rPh sb="2" eb="5">
      <t>ショウキボ</t>
    </rPh>
    <rPh sb="5" eb="7">
      <t>ジドウ</t>
    </rPh>
    <rPh sb="7" eb="9">
      <t>ヨウゴ</t>
    </rPh>
    <rPh sb="9" eb="11">
      <t>シセツ</t>
    </rPh>
    <phoneticPr fontId="1"/>
  </si>
  <si>
    <t>２歳に満たない乳幼児（配置改善加算1.4）</t>
    <rPh sb="1" eb="2">
      <t>サイ</t>
    </rPh>
    <rPh sb="3" eb="4">
      <t>ミ</t>
    </rPh>
    <rPh sb="7" eb="10">
      <t>ニュウヨウジ</t>
    </rPh>
    <rPh sb="11" eb="13">
      <t>ハイチ</t>
    </rPh>
    <rPh sb="13" eb="15">
      <t>カイゼン</t>
    </rPh>
    <rPh sb="15" eb="17">
      <t>カサン</t>
    </rPh>
    <phoneticPr fontId="1"/>
  </si>
  <si>
    <t>１.４人につき１人</t>
    <rPh sb="3" eb="4">
      <t>ニン</t>
    </rPh>
    <rPh sb="8" eb="9">
      <t>ヒト</t>
    </rPh>
    <phoneticPr fontId="1"/>
  </si>
  <si>
    <t>小規模グループ
ケア</t>
    <rPh sb="0" eb="3">
      <t>ショウキボ</t>
    </rPh>
    <phoneticPr fontId="1"/>
  </si>
  <si>
    <t>（施設内）</t>
    <rPh sb="1" eb="3">
      <t>シセツ</t>
    </rPh>
    <rPh sb="3" eb="4">
      <t>ナイ</t>
    </rPh>
    <phoneticPr fontId="1"/>
  </si>
  <si>
    <t>２歳に満たない乳幼児（配置改善加算1.3）</t>
    <rPh sb="1" eb="2">
      <t>サイ</t>
    </rPh>
    <rPh sb="3" eb="4">
      <t>ミ</t>
    </rPh>
    <rPh sb="7" eb="10">
      <t>ニュウヨウジ</t>
    </rPh>
    <rPh sb="11" eb="13">
      <t>ハイチ</t>
    </rPh>
    <rPh sb="13" eb="15">
      <t>カイゼン</t>
    </rPh>
    <rPh sb="15" eb="17">
      <t>カサン</t>
    </rPh>
    <phoneticPr fontId="1"/>
  </si>
  <si>
    <t>１.３人につき１人</t>
    <rPh sb="3" eb="4">
      <t>ニン</t>
    </rPh>
    <rPh sb="8" eb="9">
      <t>ヒト</t>
    </rPh>
    <phoneticPr fontId="1"/>
  </si>
  <si>
    <t>（分園型）</t>
    <rPh sb="1" eb="3">
      <t>ブンエン</t>
    </rPh>
    <rPh sb="3" eb="4">
      <t>ガタ</t>
    </rPh>
    <phoneticPr fontId="1"/>
  </si>
  <si>
    <t>２歳</t>
    <rPh sb="1" eb="2">
      <t>サイ</t>
    </rPh>
    <phoneticPr fontId="1"/>
  </si>
  <si>
    <t>２人につき１人</t>
    <rPh sb="1" eb="2">
      <t>ヒト</t>
    </rPh>
    <rPh sb="6" eb="7">
      <t>ヒト</t>
    </rPh>
    <phoneticPr fontId="4"/>
  </si>
  <si>
    <t>３歳以上の幼児（基準）</t>
    <rPh sb="1" eb="4">
      <t>サイイジョウ</t>
    </rPh>
    <rPh sb="5" eb="7">
      <t>ヨウジ</t>
    </rPh>
    <rPh sb="8" eb="10">
      <t>キジュン</t>
    </rPh>
    <phoneticPr fontId="1"/>
  </si>
  <si>
    <t>４人につき１人</t>
    <rPh sb="1" eb="2">
      <t>ニン</t>
    </rPh>
    <rPh sb="6" eb="7">
      <t>ヒト</t>
    </rPh>
    <phoneticPr fontId="4"/>
  </si>
  <si>
    <t>　　　　　　　　　　　　　↑
施設に分園や小規模化などグループがあればその数を記載してください</t>
    <rPh sb="15" eb="17">
      <t>シセツ</t>
    </rPh>
    <rPh sb="18" eb="20">
      <t>ブンエン</t>
    </rPh>
    <rPh sb="21" eb="25">
      <t>ショウキボカ</t>
    </rPh>
    <rPh sb="37" eb="38">
      <t>カズ</t>
    </rPh>
    <rPh sb="39" eb="41">
      <t>キサイ</t>
    </rPh>
    <phoneticPr fontId="1"/>
  </si>
  <si>
    <t>３歳以上の幼児（配置改善加算3.5）</t>
    <rPh sb="1" eb="4">
      <t>サイイジョウ</t>
    </rPh>
    <rPh sb="5" eb="7">
      <t>ヨウジ</t>
    </rPh>
    <rPh sb="8" eb="10">
      <t>ハイチ</t>
    </rPh>
    <rPh sb="10" eb="12">
      <t>カイゼン</t>
    </rPh>
    <rPh sb="12" eb="14">
      <t>カサン</t>
    </rPh>
    <phoneticPr fontId="1"/>
  </si>
  <si>
    <t>３.５人につき１人</t>
    <rPh sb="3" eb="4">
      <t>ニン</t>
    </rPh>
    <rPh sb="8" eb="9">
      <t>ヒト</t>
    </rPh>
    <phoneticPr fontId="4"/>
  </si>
  <si>
    <t>３歳以上の幼児（配置改善加算3.0）</t>
    <rPh sb="1" eb="4">
      <t>サイイジョウ</t>
    </rPh>
    <rPh sb="5" eb="7">
      <t>ヨウジ</t>
    </rPh>
    <rPh sb="8" eb="10">
      <t>ハイチ</t>
    </rPh>
    <rPh sb="10" eb="12">
      <t>カイゼン</t>
    </rPh>
    <rPh sb="12" eb="14">
      <t>カサン</t>
    </rPh>
    <phoneticPr fontId="1"/>
  </si>
  <si>
    <t>３.０人につき１人</t>
    <rPh sb="3" eb="4">
      <t>ニン</t>
    </rPh>
    <rPh sb="8" eb="9">
      <t>ヒト</t>
    </rPh>
    <phoneticPr fontId="4"/>
  </si>
  <si>
    <t>合計</t>
    <rPh sb="0" eb="2">
      <t>ゴウケイ</t>
    </rPh>
    <phoneticPr fontId="4"/>
  </si>
  <si>
    <t>↑　こちらの欄には
実入所児童者数を記載</t>
    <phoneticPr fontId="1"/>
  </si>
  <si>
    <t>↑　該当箇所に○</t>
    <rPh sb="2" eb="4">
      <t>ガイトウ</t>
    </rPh>
    <rPh sb="4" eb="6">
      <t>カショ</t>
    </rPh>
    <phoneticPr fontId="1"/>
  </si>
  <si>
    <r>
      <t>↑看護師は定員10人未満の場合は1人、10人の場合は２人以上、10人を超える場合は10人増すごとに１人以上</t>
    </r>
    <r>
      <rPr>
        <b/>
        <sz val="10"/>
        <color rgb="FFFF0000"/>
        <rFont val="BIZ UDPゴシック"/>
        <family val="3"/>
        <charset val="128"/>
      </rPr>
      <t>追加で</t>
    </r>
    <r>
      <rPr>
        <sz val="10"/>
        <color rgb="FFFF0000"/>
        <rFont val="BIZ UDPゴシック"/>
        <family val="3"/>
      </rPr>
      <t xml:space="preserve">配置する必要がある。
</t>
    </r>
    <rPh sb="10" eb="12">
      <t>ミマン</t>
    </rPh>
    <rPh sb="13" eb="15">
      <t>バアイ</t>
    </rPh>
    <rPh sb="17" eb="18">
      <t>ニン</t>
    </rPh>
    <rPh sb="21" eb="22">
      <t>ニン</t>
    </rPh>
    <rPh sb="23" eb="25">
      <t>バアイ</t>
    </rPh>
    <rPh sb="53" eb="55">
      <t>ツイカ</t>
    </rPh>
    <rPh sb="56" eb="58">
      <t>ハイチ</t>
    </rPh>
    <rPh sb="60" eb="62">
      <t>ヒツヨウ</t>
    </rPh>
    <phoneticPr fontId="1"/>
  </si>
  <si>
    <t>(2)</t>
    <phoneticPr fontId="4"/>
  </si>
  <si>
    <t>職員の配置状況（基準日の勤務）</t>
    <rPh sb="0" eb="2">
      <t>ショクイン</t>
    </rPh>
    <rPh sb="3" eb="7">
      <t>ハイチジョウキョウ</t>
    </rPh>
    <rPh sb="8" eb="11">
      <t>キジュンビ</t>
    </rPh>
    <rPh sb="12" eb="14">
      <t>キンム</t>
    </rPh>
    <phoneticPr fontId="4"/>
  </si>
  <si>
    <t>※職員は全員記載してください。　基準日の勤務及び基準日の宿直欄については、基準日の勤務の状況を記載してください。</t>
    <rPh sb="1" eb="3">
      <t>ショクイン</t>
    </rPh>
    <rPh sb="4" eb="6">
      <t>ゼンイン</t>
    </rPh>
    <rPh sb="6" eb="8">
      <t>キサイ</t>
    </rPh>
    <rPh sb="16" eb="19">
      <t>キジュンビ</t>
    </rPh>
    <rPh sb="20" eb="22">
      <t>キンム</t>
    </rPh>
    <rPh sb="22" eb="23">
      <t>オヨ</t>
    </rPh>
    <rPh sb="24" eb="27">
      <t>キジュンビ</t>
    </rPh>
    <rPh sb="28" eb="30">
      <t>シュクチョク</t>
    </rPh>
    <rPh sb="30" eb="31">
      <t>ラン</t>
    </rPh>
    <rPh sb="37" eb="40">
      <t>キジュンビ</t>
    </rPh>
    <rPh sb="41" eb="43">
      <t>キンム</t>
    </rPh>
    <rPh sb="44" eb="46">
      <t>ジョウキョウ</t>
    </rPh>
    <rPh sb="47" eb="49">
      <t>キサイ</t>
    </rPh>
    <phoneticPr fontId="1"/>
  </si>
  <si>
    <t>職種
（リストから選択）</t>
    <rPh sb="0" eb="2">
      <t>ショクシュ</t>
    </rPh>
    <rPh sb="9" eb="11">
      <t>センタク</t>
    </rPh>
    <phoneticPr fontId="4"/>
  </si>
  <si>
    <t>氏名</t>
    <rPh sb="0" eb="2">
      <t>シメイ</t>
    </rPh>
    <phoneticPr fontId="4"/>
  </si>
  <si>
    <t>採用形態</t>
    <rPh sb="0" eb="2">
      <t>サイヨウ</t>
    </rPh>
    <rPh sb="2" eb="4">
      <t>ケイタイ</t>
    </rPh>
    <phoneticPr fontId="4"/>
  </si>
  <si>
    <t>担当場所</t>
    <rPh sb="0" eb="2">
      <t>タントウ</t>
    </rPh>
    <rPh sb="2" eb="4">
      <t>バショ</t>
    </rPh>
    <phoneticPr fontId="4"/>
  </si>
  <si>
    <t>加算種別</t>
    <rPh sb="0" eb="4">
      <t>カサンシュベツ</t>
    </rPh>
    <phoneticPr fontId="4"/>
  </si>
  <si>
    <t>基準日の勤務</t>
    <rPh sb="0" eb="3">
      <t>キジュンビ</t>
    </rPh>
    <rPh sb="4" eb="6">
      <t>キンム</t>
    </rPh>
    <phoneticPr fontId="4"/>
  </si>
  <si>
    <t>基準日の宿直</t>
    <rPh sb="0" eb="3">
      <t>キジュンビ</t>
    </rPh>
    <rPh sb="4" eb="6">
      <t>シュクチョク</t>
    </rPh>
    <phoneticPr fontId="4"/>
  </si>
  <si>
    <t>基準日時点の状況</t>
    <rPh sb="0" eb="3">
      <t>キジュンビ</t>
    </rPh>
    <rPh sb="3" eb="5">
      <t>ジテン</t>
    </rPh>
    <rPh sb="6" eb="8">
      <t>ジョウキョウ</t>
    </rPh>
    <phoneticPr fontId="4"/>
  </si>
  <si>
    <t>例</t>
    <rPh sb="0" eb="1">
      <t>レイ</t>
    </rPh>
    <phoneticPr fontId="1"/>
  </si>
  <si>
    <t>施設長</t>
    <rPh sb="0" eb="3">
      <t>シセツチョウ</t>
    </rPh>
    <phoneticPr fontId="4"/>
  </si>
  <si>
    <t>久保　福子</t>
    <rPh sb="0" eb="2">
      <t>クボ</t>
    </rPh>
    <rPh sb="3" eb="5">
      <t>フクコ</t>
    </rPh>
    <phoneticPr fontId="1"/>
  </si>
  <si>
    <t>常勤</t>
    <rPh sb="0" eb="2">
      <t>ジョウキン</t>
    </rPh>
    <phoneticPr fontId="4"/>
  </si>
  <si>
    <t>本体施設名</t>
    <rPh sb="0" eb="2">
      <t>ホンタイ</t>
    </rPh>
    <rPh sb="2" eb="5">
      <t>シセツメイ</t>
    </rPh>
    <phoneticPr fontId="1"/>
  </si>
  <si>
    <t>出勤（日勤）</t>
    <rPh sb="0" eb="2">
      <t>シュッキン</t>
    </rPh>
    <rPh sb="3" eb="5">
      <t>ニッキン</t>
    </rPh>
    <phoneticPr fontId="1"/>
  </si>
  <si>
    <t>職種</t>
    <rPh sb="0" eb="2">
      <t>ショクシュ</t>
    </rPh>
    <phoneticPr fontId="4"/>
  </si>
  <si>
    <t>総人数</t>
    <rPh sb="0" eb="1">
      <t>ソウ</t>
    </rPh>
    <rPh sb="1" eb="3">
      <t>ニンズウ</t>
    </rPh>
    <phoneticPr fontId="4"/>
  </si>
  <si>
    <t>人数内訳
（常勤）</t>
    <rPh sb="0" eb="2">
      <t>ニンズウ</t>
    </rPh>
    <rPh sb="2" eb="4">
      <t>ウチワケ</t>
    </rPh>
    <rPh sb="6" eb="8">
      <t>ジョウキン</t>
    </rPh>
    <phoneticPr fontId="4"/>
  </si>
  <si>
    <t>人数内訳
（常勤的非常勤）</t>
    <rPh sb="0" eb="2">
      <t>ニンズウ</t>
    </rPh>
    <rPh sb="2" eb="4">
      <t>ウチワケ</t>
    </rPh>
    <rPh sb="6" eb="8">
      <t>ジョウキン</t>
    </rPh>
    <rPh sb="8" eb="9">
      <t>テキ</t>
    </rPh>
    <rPh sb="9" eb="12">
      <t>ヒジョウキン</t>
    </rPh>
    <phoneticPr fontId="4"/>
  </si>
  <si>
    <t>人数内訳
（非常勤）</t>
    <rPh sb="0" eb="2">
      <t>ニンズウ</t>
    </rPh>
    <rPh sb="2" eb="4">
      <t>ウチワケ</t>
    </rPh>
    <rPh sb="6" eb="9">
      <t>ヒジョウキン</t>
    </rPh>
    <phoneticPr fontId="4"/>
  </si>
  <si>
    <t>常勤非常勤の別</t>
    <rPh sb="0" eb="2">
      <t>ジョウキン</t>
    </rPh>
    <rPh sb="2" eb="5">
      <t>ヒジョウキン</t>
    </rPh>
    <rPh sb="6" eb="7">
      <t>ベツ</t>
    </rPh>
    <phoneticPr fontId="4"/>
  </si>
  <si>
    <t>児童指導員</t>
    <rPh sb="0" eb="2">
      <t>ジドウ</t>
    </rPh>
    <rPh sb="2" eb="5">
      <t>シドウイン</t>
    </rPh>
    <phoneticPr fontId="4"/>
  </si>
  <si>
    <t>栃木　健太</t>
    <rPh sb="0" eb="2">
      <t>トチギ</t>
    </rPh>
    <rPh sb="3" eb="5">
      <t>ケンタ</t>
    </rPh>
    <phoneticPr fontId="1"/>
  </si>
  <si>
    <t>B棟</t>
    <rPh sb="1" eb="2">
      <t>トウ</t>
    </rPh>
    <phoneticPr fontId="1"/>
  </si>
  <si>
    <t>出勤（遅番）</t>
    <rPh sb="0" eb="2">
      <t>シュッキン</t>
    </rPh>
    <rPh sb="3" eb="5">
      <t>オソバン</t>
    </rPh>
    <phoneticPr fontId="1"/>
  </si>
  <si>
    <t>○</t>
  </si>
  <si>
    <t>家庭支援専門相談員</t>
    <rPh sb="0" eb="2">
      <t>カテイ</t>
    </rPh>
    <rPh sb="2" eb="4">
      <t>シエン</t>
    </rPh>
    <rPh sb="4" eb="6">
      <t>センモン</t>
    </rPh>
    <rPh sb="6" eb="9">
      <t>ソウダンイン</t>
    </rPh>
    <phoneticPr fontId="4"/>
  </si>
  <si>
    <t>宇都宮　政治</t>
    <rPh sb="0" eb="3">
      <t>ウツノミヤ</t>
    </rPh>
    <rPh sb="4" eb="6">
      <t>セイジ</t>
    </rPh>
    <phoneticPr fontId="1"/>
  </si>
  <si>
    <t>非常勤</t>
    <rPh sb="0" eb="3">
      <t>ヒジョウキン</t>
    </rPh>
    <phoneticPr fontId="4"/>
  </si>
  <si>
    <t>本体施設（本園）</t>
    <rPh sb="0" eb="2">
      <t>ホンタイ</t>
    </rPh>
    <rPh sb="2" eb="4">
      <t>シセツ</t>
    </rPh>
    <rPh sb="5" eb="7">
      <t>ホンエン</t>
    </rPh>
    <phoneticPr fontId="1"/>
  </si>
  <si>
    <t>家庭支援専門相談員</t>
  </si>
  <si>
    <t>休暇（１日）</t>
    <rPh sb="0" eb="2">
      <t>キュウカ</t>
    </rPh>
    <rPh sb="4" eb="5">
      <t>ニチ</t>
    </rPh>
    <phoneticPr fontId="1"/>
  </si>
  <si>
    <t>常勤的非常勤</t>
    <rPh sb="0" eb="2">
      <t>ジョウキン</t>
    </rPh>
    <rPh sb="2" eb="3">
      <t>テキ</t>
    </rPh>
    <rPh sb="3" eb="6">
      <t>ヒジョウキン</t>
    </rPh>
    <phoneticPr fontId="4"/>
  </si>
  <si>
    <t>保育士</t>
    <rPh sb="0" eb="3">
      <t>ホイクシ</t>
    </rPh>
    <phoneticPr fontId="4"/>
  </si>
  <si>
    <t>医師又は嘱託医</t>
    <rPh sb="0" eb="2">
      <t>イシ</t>
    </rPh>
    <rPh sb="2" eb="3">
      <t>マタ</t>
    </rPh>
    <rPh sb="4" eb="7">
      <t>ショクタクイ</t>
    </rPh>
    <phoneticPr fontId="4"/>
  </si>
  <si>
    <t>看護師</t>
    <rPh sb="0" eb="3">
      <t>カンゴシ</t>
    </rPh>
    <phoneticPr fontId="4"/>
  </si>
  <si>
    <t>准看護師</t>
    <rPh sb="0" eb="4">
      <t>ジュンカンゴシ</t>
    </rPh>
    <phoneticPr fontId="4"/>
  </si>
  <si>
    <t>事務員</t>
    <rPh sb="0" eb="3">
      <t>ジムイン</t>
    </rPh>
    <phoneticPr fontId="4"/>
  </si>
  <si>
    <t>栄養士</t>
    <rPh sb="0" eb="3">
      <t>エイヨウシ</t>
    </rPh>
    <phoneticPr fontId="4"/>
  </si>
  <si>
    <t>調理員</t>
    <rPh sb="0" eb="3">
      <t>チョウリイン</t>
    </rPh>
    <phoneticPr fontId="4"/>
  </si>
  <si>
    <t>出勤（夜勤）</t>
    <rPh sb="0" eb="2">
      <t>シュッキン</t>
    </rPh>
    <rPh sb="3" eb="5">
      <t>ヤキン</t>
    </rPh>
    <phoneticPr fontId="1"/>
  </si>
  <si>
    <t>心理療法担当職員</t>
    <rPh sb="0" eb="2">
      <t>シンリ</t>
    </rPh>
    <rPh sb="2" eb="4">
      <t>リョウホウ</t>
    </rPh>
    <rPh sb="4" eb="6">
      <t>タントウ</t>
    </rPh>
    <rPh sb="6" eb="8">
      <t>ショクイン</t>
    </rPh>
    <phoneticPr fontId="4"/>
  </si>
  <si>
    <t>出勤（早番）</t>
    <rPh sb="0" eb="2">
      <t>シュッキン</t>
    </rPh>
    <rPh sb="3" eb="5">
      <t>ハヤバン</t>
    </rPh>
    <phoneticPr fontId="1"/>
  </si>
  <si>
    <t>個別対応職員</t>
    <rPh sb="0" eb="2">
      <t>コベツ</t>
    </rPh>
    <rPh sb="2" eb="4">
      <t>タイオウ</t>
    </rPh>
    <rPh sb="4" eb="6">
      <t>ショクイン</t>
    </rPh>
    <phoneticPr fontId="4"/>
  </si>
  <si>
    <t>非番</t>
    <rPh sb="0" eb="2">
      <t>ヒバン</t>
    </rPh>
    <phoneticPr fontId="1"/>
  </si>
  <si>
    <t>里親支援専門相談員</t>
    <rPh sb="0" eb="2">
      <t>サトオヤ</t>
    </rPh>
    <rPh sb="2" eb="4">
      <t>シエン</t>
    </rPh>
    <rPh sb="4" eb="6">
      <t>センモン</t>
    </rPh>
    <rPh sb="6" eb="9">
      <t>ソウダンイン</t>
    </rPh>
    <phoneticPr fontId="4"/>
  </si>
  <si>
    <t>自立支援担当職員</t>
    <rPh sb="0" eb="2">
      <t>ジリツ</t>
    </rPh>
    <rPh sb="2" eb="4">
      <t>シエン</t>
    </rPh>
    <rPh sb="4" eb="6">
      <t>タントウ</t>
    </rPh>
    <rPh sb="6" eb="8">
      <t>ショクイン</t>
    </rPh>
    <phoneticPr fontId="4"/>
  </si>
  <si>
    <t>休暇（時間休）</t>
    <rPh sb="0" eb="2">
      <t>キュウカ</t>
    </rPh>
    <rPh sb="3" eb="5">
      <t>ジカン</t>
    </rPh>
    <rPh sb="5" eb="6">
      <t>キュウ</t>
    </rPh>
    <phoneticPr fontId="1"/>
  </si>
  <si>
    <t>職業指導員</t>
    <rPh sb="0" eb="5">
      <t>ショクギョウシドウイン</t>
    </rPh>
    <phoneticPr fontId="4"/>
  </si>
  <si>
    <t>その他（出勤）</t>
    <rPh sb="2" eb="3">
      <t>タ</t>
    </rPh>
    <rPh sb="4" eb="6">
      <t>シュッキン</t>
    </rPh>
    <phoneticPr fontId="1"/>
  </si>
  <si>
    <t>その他（処遇補助）</t>
    <rPh sb="2" eb="3">
      <t>タ</t>
    </rPh>
    <rPh sb="4" eb="6">
      <t>ショグウ</t>
    </rPh>
    <rPh sb="6" eb="8">
      <t>ホジョ</t>
    </rPh>
    <phoneticPr fontId="4"/>
  </si>
  <si>
    <t>その他（休み等）</t>
    <rPh sb="2" eb="3">
      <t>タ</t>
    </rPh>
    <rPh sb="4" eb="5">
      <t>ヤス</t>
    </rPh>
    <rPh sb="6" eb="7">
      <t>トウ</t>
    </rPh>
    <phoneticPr fontId="1"/>
  </si>
  <si>
    <t>その他（縫製員）</t>
    <rPh sb="2" eb="3">
      <t>タ</t>
    </rPh>
    <rPh sb="4" eb="6">
      <t>ホウセイ</t>
    </rPh>
    <rPh sb="6" eb="7">
      <t>イン</t>
    </rPh>
    <phoneticPr fontId="4"/>
  </si>
  <si>
    <t>その他（作業療法士）</t>
    <rPh sb="2" eb="3">
      <t>タ</t>
    </rPh>
    <rPh sb="4" eb="6">
      <t>サギョウ</t>
    </rPh>
    <rPh sb="6" eb="9">
      <t>リョウホウシ</t>
    </rPh>
    <phoneticPr fontId="4"/>
  </si>
  <si>
    <t>その他（特別指導員）</t>
    <rPh sb="2" eb="3">
      <t>タ</t>
    </rPh>
    <rPh sb="4" eb="6">
      <t>トクベツ</t>
    </rPh>
    <rPh sb="6" eb="9">
      <t>シドウイン</t>
    </rPh>
    <phoneticPr fontId="4"/>
  </si>
  <si>
    <t>その他（学習指導員）</t>
    <rPh sb="2" eb="3">
      <t>タ</t>
    </rPh>
    <rPh sb="4" eb="6">
      <t>ガクシュウ</t>
    </rPh>
    <rPh sb="6" eb="9">
      <t>シドウイン</t>
    </rPh>
    <phoneticPr fontId="4"/>
  </si>
  <si>
    <t>全職員数（横計）</t>
    <rPh sb="0" eb="3">
      <t>ゼンショクイン</t>
    </rPh>
    <rPh sb="3" eb="4">
      <t>スウ</t>
    </rPh>
    <rPh sb="5" eb="6">
      <t>ヨコ</t>
    </rPh>
    <rPh sb="6" eb="7">
      <t>ケイ</t>
    </rPh>
    <phoneticPr fontId="1"/>
  </si>
  <si>
    <t>配置の必要な職員</t>
  </si>
  <si>
    <t>乳児院
（10人以上入所）</t>
    <rPh sb="0" eb="3">
      <t>ニュウジイン</t>
    </rPh>
    <rPh sb="7" eb="8">
      <t>ニン</t>
    </rPh>
    <rPh sb="8" eb="10">
      <t>イジョウ</t>
    </rPh>
    <rPh sb="10" eb="12">
      <t>ニュウショ</t>
    </rPh>
    <phoneticPr fontId="1"/>
  </si>
  <si>
    <t>○　※７</t>
    <phoneticPr fontId="1"/>
  </si>
  <si>
    <t>○　※３</t>
    <phoneticPr fontId="1"/>
  </si>
  <si>
    <t>○　※４</t>
    <phoneticPr fontId="1"/>
  </si>
  <si>
    <t>○　※８</t>
    <phoneticPr fontId="1"/>
  </si>
  <si>
    <t>調理員　　</t>
    <rPh sb="0" eb="3">
      <t>チョウリイン</t>
    </rPh>
    <phoneticPr fontId="4"/>
  </si>
  <si>
    <t>○　※１</t>
    <phoneticPr fontId="1"/>
  </si>
  <si>
    <t>○　※５</t>
    <phoneticPr fontId="1"/>
  </si>
  <si>
    <t>○　※９</t>
    <phoneticPr fontId="1"/>
  </si>
  <si>
    <t>○　※２</t>
    <phoneticPr fontId="1"/>
  </si>
  <si>
    <t>○　※６</t>
    <phoneticPr fontId="1"/>
  </si>
  <si>
    <t>里親支援専門相談員　※10</t>
    <rPh sb="0" eb="2">
      <t>サトオヤ</t>
    </rPh>
    <rPh sb="2" eb="4">
      <t>シエン</t>
    </rPh>
    <rPh sb="4" eb="6">
      <t>センモン</t>
    </rPh>
    <rPh sb="6" eb="9">
      <t>ソウダンイン</t>
    </rPh>
    <phoneticPr fontId="4"/>
  </si>
  <si>
    <t>自立支援担当職員</t>
    <rPh sb="0" eb="2">
      <t>ジリツ</t>
    </rPh>
    <rPh sb="2" eb="4">
      <t>シエン</t>
    </rPh>
    <rPh sb="4" eb="8">
      <t>タントウショクイン</t>
    </rPh>
    <phoneticPr fontId="4"/>
  </si>
  <si>
    <t>職業指導員</t>
    <rPh sb="0" eb="2">
      <t>ショクギョウ</t>
    </rPh>
    <rPh sb="2" eb="5">
      <t>シドウイン</t>
    </rPh>
    <phoneticPr fontId="4"/>
  </si>
  <si>
    <t>※１　調理業務の全部を委託する場合はなくても良い</t>
    <rPh sb="3" eb="5">
      <t>チョウリ</t>
    </rPh>
    <rPh sb="5" eb="7">
      <t>ギョウム</t>
    </rPh>
    <rPh sb="8" eb="10">
      <t>ゼンブ</t>
    </rPh>
    <rPh sb="11" eb="13">
      <t>イタク</t>
    </rPh>
    <rPh sb="15" eb="17">
      <t>バアイ</t>
    </rPh>
    <rPh sb="22" eb="23">
      <t>ヨ</t>
    </rPh>
    <phoneticPr fontId="1"/>
  </si>
  <si>
    <t>※２　心理療法を行う必要がある児童10人以上治療する場合必須</t>
    <rPh sb="3" eb="5">
      <t>シンリ</t>
    </rPh>
    <rPh sb="5" eb="7">
      <t>リョウホウ</t>
    </rPh>
    <rPh sb="8" eb="9">
      <t>オコナ</t>
    </rPh>
    <rPh sb="10" eb="12">
      <t>ヒツヨウ</t>
    </rPh>
    <rPh sb="15" eb="17">
      <t>ジドウ</t>
    </rPh>
    <rPh sb="19" eb="20">
      <t>ニン</t>
    </rPh>
    <rPh sb="20" eb="22">
      <t>イジョウ</t>
    </rPh>
    <rPh sb="22" eb="24">
      <t>チリョウ</t>
    </rPh>
    <rPh sb="26" eb="28">
      <t>バアイ</t>
    </rPh>
    <rPh sb="28" eb="30">
      <t>ヒッス</t>
    </rPh>
    <phoneticPr fontId="1"/>
  </si>
  <si>
    <t>※３　乳児が入所している場合は必須</t>
    <rPh sb="3" eb="5">
      <t>ニュウジ</t>
    </rPh>
    <rPh sb="6" eb="8">
      <t>ニュウショ</t>
    </rPh>
    <rPh sb="12" eb="14">
      <t>バアイ</t>
    </rPh>
    <rPh sb="15" eb="17">
      <t>ヒッス</t>
    </rPh>
    <phoneticPr fontId="1"/>
  </si>
  <si>
    <t>※４　定員40人以下の場合は必須ではない</t>
    <rPh sb="3" eb="5">
      <t>テイイン</t>
    </rPh>
    <rPh sb="7" eb="8">
      <t>ニン</t>
    </rPh>
    <rPh sb="8" eb="10">
      <t>イカ</t>
    </rPh>
    <rPh sb="11" eb="13">
      <t>バアイ</t>
    </rPh>
    <rPh sb="14" eb="16">
      <t>ヒッス</t>
    </rPh>
    <phoneticPr fontId="1"/>
  </si>
  <si>
    <t>※５　※１に同じ。</t>
    <rPh sb="6" eb="7">
      <t>オナ</t>
    </rPh>
    <phoneticPr fontId="1"/>
  </si>
  <si>
    <t>※６　※２に同じ</t>
    <rPh sb="6" eb="7">
      <t>オナ</t>
    </rPh>
    <phoneticPr fontId="1"/>
  </si>
  <si>
    <r>
      <t>※７　児童心理治療施設は嘱託医ではなく医師</t>
    </r>
    <r>
      <rPr>
        <sz val="8"/>
        <color theme="1"/>
        <rFont val="BIZ UDPゴシック"/>
        <family val="3"/>
        <charset val="128"/>
      </rPr>
      <t>（精神科or小児科経験）</t>
    </r>
    <rPh sb="3" eb="5">
      <t>ジドウ</t>
    </rPh>
    <rPh sb="5" eb="7">
      <t>シンリ</t>
    </rPh>
    <rPh sb="7" eb="9">
      <t>チリョウ</t>
    </rPh>
    <rPh sb="9" eb="11">
      <t>シセツ</t>
    </rPh>
    <rPh sb="12" eb="15">
      <t>ショクタクイ</t>
    </rPh>
    <rPh sb="19" eb="21">
      <t>イシ</t>
    </rPh>
    <rPh sb="22" eb="24">
      <t>セイシン</t>
    </rPh>
    <rPh sb="24" eb="25">
      <t>カ</t>
    </rPh>
    <rPh sb="27" eb="30">
      <t>ショウニカ</t>
    </rPh>
    <rPh sb="30" eb="32">
      <t>ケイケン</t>
    </rPh>
    <phoneticPr fontId="1"/>
  </si>
  <si>
    <t>※８　※４に同じ</t>
    <rPh sb="6" eb="7">
      <t>オナ</t>
    </rPh>
    <phoneticPr fontId="1"/>
  </si>
  <si>
    <t>※９　※１に同じ</t>
    <rPh sb="6" eb="7">
      <t>オナ</t>
    </rPh>
    <phoneticPr fontId="1"/>
  </si>
  <si>
    <t>※10　専任の職員とし、施設の直接処遇職員の勤務ローテーションに入らない</t>
    <phoneticPr fontId="1"/>
  </si>
  <si>
    <t>※80人まで対応</t>
    <rPh sb="3" eb="4">
      <t>ニン</t>
    </rPh>
    <rPh sb="6" eb="8">
      <t>タイオウ</t>
    </rPh>
    <phoneticPr fontId="1"/>
  </si>
  <si>
    <r>
      <t>行が足りない場合は、Ｎｏ．80の下に追加ではなく、79</t>
    </r>
    <r>
      <rPr>
        <b/>
        <sz val="14"/>
        <color rgb="FFFF0000"/>
        <rFont val="BIZ UDPゴシック"/>
        <family val="3"/>
        <charset val="128"/>
      </rPr>
      <t>と80の間に挿入となるように追加</t>
    </r>
    <r>
      <rPr>
        <sz val="14"/>
        <color rgb="FFFF0000"/>
        <rFont val="BIZ UDPゴシック"/>
        <family val="3"/>
        <charset val="128"/>
      </rPr>
      <t>してください。
その場合、書式もコピーとなるようにしてください。</t>
    </r>
    <rPh sb="0" eb="1">
      <t>ギョウ</t>
    </rPh>
    <rPh sb="2" eb="3">
      <t>タ</t>
    </rPh>
    <rPh sb="6" eb="8">
      <t>バアイ</t>
    </rPh>
    <rPh sb="16" eb="17">
      <t>シタ</t>
    </rPh>
    <rPh sb="18" eb="20">
      <t>ツイカ</t>
    </rPh>
    <rPh sb="31" eb="32">
      <t>アイダ</t>
    </rPh>
    <rPh sb="33" eb="35">
      <t>ソウニュウ</t>
    </rPh>
    <rPh sb="41" eb="43">
      <t>ツイカ</t>
    </rPh>
    <rPh sb="53" eb="55">
      <t>バアイ</t>
    </rPh>
    <rPh sb="56" eb="58">
      <t>ショシキ</t>
    </rPh>
    <phoneticPr fontId="1"/>
  </si>
  <si>
    <t>年齢</t>
    <rPh sb="0" eb="2">
      <t>ネンレイ</t>
    </rPh>
    <phoneticPr fontId="4"/>
  </si>
  <si>
    <t>児童指導員及び
保育士の割合 B</t>
    <rPh sb="0" eb="2">
      <t>ジドウ</t>
    </rPh>
    <rPh sb="2" eb="5">
      <t>シドウイン</t>
    </rPh>
    <rPh sb="5" eb="6">
      <t>オヨ</t>
    </rPh>
    <rPh sb="8" eb="10">
      <t>ホイク</t>
    </rPh>
    <rPh sb="10" eb="11">
      <t>シ</t>
    </rPh>
    <rPh sb="12" eb="14">
      <t>ワリアイ</t>
    </rPh>
    <phoneticPr fontId="4"/>
  </si>
  <si>
    <t>算定用　A</t>
    <phoneticPr fontId="1"/>
  </si>
  <si>
    <t>児童指導員及び
保育士の
必要人数 A/B</t>
    <rPh sb="0" eb="2">
      <t>ジドウ</t>
    </rPh>
    <rPh sb="2" eb="5">
      <t>シドウイン</t>
    </rPh>
    <rPh sb="5" eb="6">
      <t>オヨ</t>
    </rPh>
    <rPh sb="8" eb="11">
      <t>ホイクシ</t>
    </rPh>
    <rPh sb="13" eb="17">
      <t>ヒツヨウニンズ</t>
    </rPh>
    <phoneticPr fontId="4"/>
  </si>
  <si>
    <t>児童指導員及び
保育士の
必要人数（C)</t>
    <rPh sb="0" eb="2">
      <t>ジドウ</t>
    </rPh>
    <rPh sb="2" eb="5">
      <t>シドウイン</t>
    </rPh>
    <rPh sb="5" eb="6">
      <t>オヨ</t>
    </rPh>
    <rPh sb="8" eb="11">
      <t>ホイクシ</t>
    </rPh>
    <rPh sb="13" eb="17">
      <t>ヒツヨウニンズ</t>
    </rPh>
    <phoneticPr fontId="4"/>
  </si>
  <si>
    <t>職員（看護師）の割合 F</t>
    <rPh sb="0" eb="2">
      <t>ショクイン</t>
    </rPh>
    <rPh sb="3" eb="6">
      <t>カンゴシ</t>
    </rPh>
    <rPh sb="8" eb="10">
      <t>ワリアイ</t>
    </rPh>
    <phoneticPr fontId="4"/>
  </si>
  <si>
    <t>算定用　E</t>
    <rPh sb="0" eb="2">
      <t>サンテイ</t>
    </rPh>
    <rPh sb="2" eb="3">
      <t>ヨウ</t>
    </rPh>
    <phoneticPr fontId="1"/>
  </si>
  <si>
    <t>看護師の
必要人数 E/F</t>
    <rPh sb="0" eb="3">
      <t>カンゴシ</t>
    </rPh>
    <rPh sb="5" eb="9">
      <t>ヒツヨウニンズ</t>
    </rPh>
    <phoneticPr fontId="4"/>
  </si>
  <si>
    <t>看護師の
必要人数</t>
    <rPh sb="0" eb="3">
      <t>カンゴシ</t>
    </rPh>
    <rPh sb="5" eb="9">
      <t>ヒツヨウニンズ</t>
    </rPh>
    <phoneticPr fontId="4"/>
  </si>
  <si>
    <t>乳児（基準）</t>
    <rPh sb="0" eb="2">
      <t>ニュウジ</t>
    </rPh>
    <rPh sb="3" eb="5">
      <t>キジュン</t>
    </rPh>
    <phoneticPr fontId="1"/>
  </si>
  <si>
    <t>１．６人につき１人</t>
    <rPh sb="3" eb="4">
      <t>ニン</t>
    </rPh>
    <rPh sb="8" eb="9">
      <t>ヒト</t>
    </rPh>
    <phoneticPr fontId="4"/>
  </si>
  <si>
    <t>乳児（配置改善加算1.5）</t>
    <rPh sb="0" eb="2">
      <t>ニュウジ</t>
    </rPh>
    <rPh sb="3" eb="5">
      <t>ハイチ</t>
    </rPh>
    <rPh sb="5" eb="7">
      <t>カイゼン</t>
    </rPh>
    <rPh sb="7" eb="9">
      <t>カサン</t>
    </rPh>
    <phoneticPr fontId="1"/>
  </si>
  <si>
    <t>１．５人につき１人</t>
    <rPh sb="3" eb="4">
      <t>ニン</t>
    </rPh>
    <rPh sb="8" eb="9">
      <t>ヒト</t>
    </rPh>
    <phoneticPr fontId="4"/>
  </si>
  <si>
    <t>乳児（配置改善加算1.4）</t>
    <rPh sb="0" eb="2">
      <t>ニュウジ</t>
    </rPh>
    <rPh sb="3" eb="5">
      <t>ハイチ</t>
    </rPh>
    <rPh sb="5" eb="7">
      <t>カイゼン</t>
    </rPh>
    <rPh sb="7" eb="9">
      <t>カサン</t>
    </rPh>
    <phoneticPr fontId="1"/>
  </si>
  <si>
    <t>１．４人につき１人</t>
    <rPh sb="3" eb="4">
      <t>ニン</t>
    </rPh>
    <rPh sb="8" eb="9">
      <t>ヒト</t>
    </rPh>
    <phoneticPr fontId="4"/>
  </si>
  <si>
    <t>小規模グループケア</t>
    <rPh sb="0" eb="3">
      <t>ショウキボ</t>
    </rPh>
    <phoneticPr fontId="1"/>
  </si>
  <si>
    <t>乳児（配置改善加算1.3）</t>
    <rPh sb="0" eb="2">
      <t>ニュウジ</t>
    </rPh>
    <rPh sb="3" eb="5">
      <t>ハイチ</t>
    </rPh>
    <rPh sb="5" eb="7">
      <t>カイゼン</t>
    </rPh>
    <rPh sb="7" eb="9">
      <t>カサン</t>
    </rPh>
    <phoneticPr fontId="1"/>
  </si>
  <si>
    <t>１．３人につき１人</t>
    <rPh sb="3" eb="4">
      <t>ニン</t>
    </rPh>
    <rPh sb="8" eb="9">
      <t>ヒト</t>
    </rPh>
    <phoneticPr fontId="4"/>
  </si>
  <si>
    <t>１歳（基準）</t>
    <rPh sb="1" eb="2">
      <t>サイ</t>
    </rPh>
    <rPh sb="3" eb="5">
      <t>キジュン</t>
    </rPh>
    <phoneticPr fontId="1"/>
  </si>
  <si>
    <t>↑　施設数を記載してください</t>
    <rPh sb="2" eb="5">
      <t>シセツスウ</t>
    </rPh>
    <rPh sb="6" eb="8">
      <t>キサイ</t>
    </rPh>
    <phoneticPr fontId="1"/>
  </si>
  <si>
    <t>１歳（配置改善加算1.5）</t>
    <rPh sb="1" eb="2">
      <t>サイ</t>
    </rPh>
    <rPh sb="3" eb="5">
      <t>ハイチ</t>
    </rPh>
    <rPh sb="5" eb="7">
      <t>カイゼン</t>
    </rPh>
    <rPh sb="7" eb="9">
      <t>カサン</t>
    </rPh>
    <phoneticPr fontId="1"/>
  </si>
  <si>
    <t>１歳（配置改善加算1.4）</t>
    <rPh sb="1" eb="2">
      <t>サイ</t>
    </rPh>
    <rPh sb="3" eb="5">
      <t>ハイチ</t>
    </rPh>
    <rPh sb="5" eb="7">
      <t>カイゼン</t>
    </rPh>
    <rPh sb="7" eb="9">
      <t>カサン</t>
    </rPh>
    <phoneticPr fontId="1"/>
  </si>
  <si>
    <t>１歳（配置改善加算1.3）</t>
    <rPh sb="1" eb="2">
      <t>サイ</t>
    </rPh>
    <rPh sb="3" eb="5">
      <t>ハイチ</t>
    </rPh>
    <rPh sb="5" eb="7">
      <t>カイゼン</t>
    </rPh>
    <rPh sb="7" eb="9">
      <t>カサン</t>
    </rPh>
    <phoneticPr fontId="1"/>
  </si>
  <si>
    <t>３歳以上の年少児（基準）</t>
    <rPh sb="1" eb="2">
      <t>サイ</t>
    </rPh>
    <rPh sb="2" eb="4">
      <t>イジョウ</t>
    </rPh>
    <rPh sb="5" eb="8">
      <t>ネンショウジ</t>
    </rPh>
    <rPh sb="9" eb="11">
      <t>キジュン</t>
    </rPh>
    <phoneticPr fontId="1"/>
  </si>
  <si>
    <t>３歳以上の年少児（配置改善加算3.5）</t>
    <rPh sb="1" eb="2">
      <t>サイ</t>
    </rPh>
    <rPh sb="2" eb="4">
      <t>イジョウ</t>
    </rPh>
    <rPh sb="5" eb="8">
      <t>ネンショウジ</t>
    </rPh>
    <rPh sb="9" eb="15">
      <t>ハイチカイゼンカサン</t>
    </rPh>
    <phoneticPr fontId="1"/>
  </si>
  <si>
    <t>３．５人につき１人</t>
    <rPh sb="3" eb="4">
      <t>ニン</t>
    </rPh>
    <rPh sb="8" eb="9">
      <t>ヒト</t>
    </rPh>
    <phoneticPr fontId="4"/>
  </si>
  <si>
    <t>３歳以上の年少児（配置改善加算3.0）</t>
    <rPh sb="1" eb="2">
      <t>サイ</t>
    </rPh>
    <rPh sb="2" eb="4">
      <t>イジョウ</t>
    </rPh>
    <rPh sb="5" eb="8">
      <t>ネンショウジ</t>
    </rPh>
    <rPh sb="9" eb="15">
      <t>ハイチカイゼンカサン</t>
    </rPh>
    <phoneticPr fontId="1"/>
  </si>
  <si>
    <t>３人につき１人</t>
    <rPh sb="1" eb="2">
      <t>ニン</t>
    </rPh>
    <rPh sb="6" eb="7">
      <t>ヒト</t>
    </rPh>
    <phoneticPr fontId="4"/>
  </si>
  <si>
    <t>少年（基準）</t>
    <rPh sb="0" eb="2">
      <t>ショウネン</t>
    </rPh>
    <rPh sb="3" eb="5">
      <t>キジュン</t>
    </rPh>
    <phoneticPr fontId="4"/>
  </si>
  <si>
    <t>５．５人につき１人</t>
    <rPh sb="3" eb="4">
      <t>ニン</t>
    </rPh>
    <rPh sb="8" eb="9">
      <t>ヒト</t>
    </rPh>
    <phoneticPr fontId="4"/>
  </si>
  <si>
    <t>少年（配置基準加算5.0）</t>
    <rPh sb="0" eb="2">
      <t>ショウネン</t>
    </rPh>
    <rPh sb="3" eb="5">
      <t>ハイチ</t>
    </rPh>
    <rPh sb="5" eb="7">
      <t>キジュン</t>
    </rPh>
    <rPh sb="7" eb="9">
      <t>カサン</t>
    </rPh>
    <phoneticPr fontId="4"/>
  </si>
  <si>
    <t>５人につき1人</t>
    <rPh sb="1" eb="2">
      <t>ニン</t>
    </rPh>
    <rPh sb="6" eb="7">
      <t>ヒト</t>
    </rPh>
    <phoneticPr fontId="4"/>
  </si>
  <si>
    <t>少年（配置基準加算4.5）</t>
    <rPh sb="0" eb="2">
      <t>ショウネン</t>
    </rPh>
    <rPh sb="3" eb="5">
      <t>ハイチ</t>
    </rPh>
    <rPh sb="5" eb="7">
      <t>キジュン</t>
    </rPh>
    <rPh sb="7" eb="9">
      <t>カサン</t>
    </rPh>
    <phoneticPr fontId="4"/>
  </si>
  <si>
    <t>4．５人につき1人</t>
    <rPh sb="3" eb="4">
      <t>ニン</t>
    </rPh>
    <rPh sb="8" eb="9">
      <t>ヒト</t>
    </rPh>
    <phoneticPr fontId="4"/>
  </si>
  <si>
    <t>少年（配置基準加算4.0）</t>
    <rPh sb="0" eb="2">
      <t>ショウネン</t>
    </rPh>
    <rPh sb="3" eb="5">
      <t>ハイチ</t>
    </rPh>
    <rPh sb="5" eb="7">
      <t>キジュン</t>
    </rPh>
    <rPh sb="7" eb="9">
      <t>カサン</t>
    </rPh>
    <phoneticPr fontId="4"/>
  </si>
  <si>
    <t>４人につき1人</t>
    <rPh sb="1" eb="2">
      <t>ニン</t>
    </rPh>
    <rPh sb="6" eb="7">
      <t>ヒト</t>
    </rPh>
    <phoneticPr fontId="4"/>
  </si>
  <si>
    <t>↑　こちらの欄には
実入所児童者数を記載</t>
    <rPh sb="10" eb="11">
      <t>ジツ</t>
    </rPh>
    <rPh sb="11" eb="13">
      <t>ニュウショ</t>
    </rPh>
    <rPh sb="13" eb="15">
      <t>ジドウ</t>
    </rPh>
    <rPh sb="15" eb="16">
      <t>シャ</t>
    </rPh>
    <rPh sb="16" eb="17">
      <t>スウ</t>
    </rPh>
    <phoneticPr fontId="1"/>
  </si>
  <si>
    <t>↑乳幼児がいる場合は看護師必須</t>
    <rPh sb="1" eb="4">
      <t>ニュウヨウジ</t>
    </rPh>
    <rPh sb="7" eb="9">
      <t>バアイ</t>
    </rPh>
    <rPh sb="10" eb="13">
      <t>カンゴシ</t>
    </rPh>
    <rPh sb="13" eb="15">
      <t>ヒッス</t>
    </rPh>
    <phoneticPr fontId="1"/>
  </si>
  <si>
    <t>全体確認用　</t>
    <rPh sb="0" eb="2">
      <t>ゼンタイ</t>
    </rPh>
    <rPh sb="2" eb="4">
      <t>カクニン</t>
    </rPh>
    <rPh sb="4" eb="5">
      <t>ヨウ</t>
    </rPh>
    <phoneticPr fontId="1"/>
  </si>
  <si>
    <t>児童指導員及び
保育士の
必要人数（G)</t>
    <rPh sb="0" eb="2">
      <t>ジドウ</t>
    </rPh>
    <rPh sb="2" eb="5">
      <t>シドウイン</t>
    </rPh>
    <rPh sb="5" eb="6">
      <t>オヨ</t>
    </rPh>
    <rPh sb="8" eb="11">
      <t>ホイクシ</t>
    </rPh>
    <rPh sb="13" eb="17">
      <t>ヒツヨウニンズ</t>
    </rPh>
    <phoneticPr fontId="4"/>
  </si>
  <si>
    <t>定員５．５人につき１人</t>
    <rPh sb="0" eb="2">
      <t>テイイン</t>
    </rPh>
    <rPh sb="5" eb="6">
      <t>ニン</t>
    </rPh>
    <rPh sb="10" eb="11">
      <t>ヒト</t>
    </rPh>
    <phoneticPr fontId="4"/>
  </si>
  <si>
    <t>小規模作業所グループケア加算</t>
    <rPh sb="0" eb="3">
      <t>ショウキボ</t>
    </rPh>
    <rPh sb="3" eb="6">
      <t>サギョウショ</t>
    </rPh>
    <rPh sb="12" eb="14">
      <t>カサン</t>
    </rPh>
    <phoneticPr fontId="1"/>
  </si>
  <si>
    <t>定員５人につき1人</t>
    <rPh sb="0" eb="2">
      <t>テイイン</t>
    </rPh>
    <rPh sb="3" eb="4">
      <t>ニン</t>
    </rPh>
    <rPh sb="8" eb="9">
      <t>ヒト</t>
    </rPh>
    <phoneticPr fontId="4"/>
  </si>
  <si>
    <t>定員4．５人につき1人</t>
    <rPh sb="0" eb="2">
      <t>テイイン</t>
    </rPh>
    <rPh sb="5" eb="6">
      <t>ニン</t>
    </rPh>
    <rPh sb="10" eb="11">
      <t>ヒト</t>
    </rPh>
    <phoneticPr fontId="4"/>
  </si>
  <si>
    <t>定員４人につき1人</t>
    <rPh sb="0" eb="2">
      <t>テイイン</t>
    </rPh>
    <rPh sb="3" eb="4">
      <t>ニン</t>
    </rPh>
    <rPh sb="8" eb="9">
      <t>ヒト</t>
    </rPh>
    <phoneticPr fontId="4"/>
  </si>
  <si>
    <r>
      <t>○　</t>
    </r>
    <r>
      <rPr>
        <vertAlign val="subscript"/>
        <sz val="10"/>
        <color theme="1"/>
        <rFont val="BIZ UDPゴシック"/>
        <family val="3"/>
        <charset val="128"/>
      </rPr>
      <t>※５</t>
    </r>
    <phoneticPr fontId="1"/>
  </si>
  <si>
    <r>
      <t>○</t>
    </r>
    <r>
      <rPr>
        <vertAlign val="subscript"/>
        <sz val="10"/>
        <color theme="1"/>
        <rFont val="BIZ UDPゴシック"/>
        <family val="3"/>
        <charset val="128"/>
      </rPr>
      <t>　※３</t>
    </r>
    <phoneticPr fontId="1"/>
  </si>
  <si>
    <r>
      <t>○　</t>
    </r>
    <r>
      <rPr>
        <vertAlign val="subscript"/>
        <sz val="10"/>
        <color theme="1"/>
        <rFont val="BIZ UDPゴシック"/>
        <family val="3"/>
        <charset val="128"/>
      </rPr>
      <t>※４</t>
    </r>
    <phoneticPr fontId="1"/>
  </si>
  <si>
    <r>
      <t>○　</t>
    </r>
    <r>
      <rPr>
        <vertAlign val="subscript"/>
        <sz val="10"/>
        <color theme="1"/>
        <rFont val="BIZ UDPゴシック"/>
        <family val="3"/>
        <charset val="128"/>
      </rPr>
      <t>※１</t>
    </r>
    <phoneticPr fontId="1"/>
  </si>
  <si>
    <r>
      <t>○　</t>
    </r>
    <r>
      <rPr>
        <vertAlign val="subscript"/>
        <sz val="10"/>
        <color theme="1"/>
        <rFont val="BIZ UDPゴシック"/>
        <family val="3"/>
        <charset val="128"/>
      </rPr>
      <t>※２</t>
    </r>
    <phoneticPr fontId="1"/>
  </si>
  <si>
    <r>
      <t>○</t>
    </r>
    <r>
      <rPr>
        <vertAlign val="subscript"/>
        <sz val="10"/>
        <color theme="1"/>
        <rFont val="BIZ UDPゴシック"/>
        <family val="3"/>
        <charset val="128"/>
      </rPr>
      <t>　※２</t>
    </r>
    <phoneticPr fontId="1"/>
  </si>
  <si>
    <r>
      <t>里親支援専門相談員　</t>
    </r>
    <r>
      <rPr>
        <vertAlign val="subscript"/>
        <sz val="10"/>
        <color theme="1"/>
        <rFont val="BIZ UDPゴシック"/>
        <family val="3"/>
        <charset val="128"/>
      </rPr>
      <t>※６</t>
    </r>
    <rPh sb="0" eb="2">
      <t>サトオヤ</t>
    </rPh>
    <rPh sb="2" eb="4">
      <t>シエン</t>
    </rPh>
    <rPh sb="4" eb="6">
      <t>センモン</t>
    </rPh>
    <rPh sb="6" eb="9">
      <t>ソウダンイン</t>
    </rPh>
    <phoneticPr fontId="4"/>
  </si>
  <si>
    <r>
      <t>※５　児童心理治療施設は嘱託医ではなく医師</t>
    </r>
    <r>
      <rPr>
        <sz val="8"/>
        <color theme="1"/>
        <rFont val="BIZ UDPゴシック"/>
        <family val="3"/>
        <charset val="128"/>
      </rPr>
      <t>（精神科or小児科経験）</t>
    </r>
    <rPh sb="3" eb="5">
      <t>ジドウ</t>
    </rPh>
    <rPh sb="5" eb="7">
      <t>シンリ</t>
    </rPh>
    <rPh sb="7" eb="9">
      <t>チリョウ</t>
    </rPh>
    <rPh sb="9" eb="11">
      <t>シセツ</t>
    </rPh>
    <rPh sb="12" eb="15">
      <t>ショクタクイ</t>
    </rPh>
    <rPh sb="19" eb="21">
      <t>イシ</t>
    </rPh>
    <rPh sb="22" eb="24">
      <t>セイシン</t>
    </rPh>
    <rPh sb="24" eb="25">
      <t>カ</t>
    </rPh>
    <rPh sb="27" eb="30">
      <t>ショウニカ</t>
    </rPh>
    <rPh sb="30" eb="32">
      <t>ケイケン</t>
    </rPh>
    <phoneticPr fontId="1"/>
  </si>
  <si>
    <t>※６　専任の職員とし、施設の直接処遇職員の勤務ローテーションに入らない</t>
    <phoneticPr fontId="1"/>
  </si>
  <si>
    <t>定員　※暫定定員</t>
    <rPh sb="0" eb="2">
      <t>テイイン</t>
    </rPh>
    <rPh sb="4" eb="6">
      <t>ザンテイ</t>
    </rPh>
    <rPh sb="6" eb="8">
      <t>テイイン</t>
    </rPh>
    <phoneticPr fontId="4"/>
  </si>
  <si>
    <t>実入所児童者数</t>
  </si>
  <si>
    <t>実入所児童者数</t>
    <phoneticPr fontId="1"/>
  </si>
  <si>
    <t>定員　A</t>
    <rPh sb="0" eb="2">
      <t>テイイン</t>
    </rPh>
    <phoneticPr fontId="4"/>
  </si>
  <si>
    <t>児童指導員及び
保育士の
必要人数</t>
    <rPh sb="0" eb="2">
      <t>ジドウ</t>
    </rPh>
    <rPh sb="2" eb="5">
      <t>シドウイン</t>
    </rPh>
    <rPh sb="5" eb="6">
      <t>オヨ</t>
    </rPh>
    <rPh sb="8" eb="11">
      <t>ホイクシ</t>
    </rPh>
    <rPh sb="13" eb="17">
      <t>ヒツヨウニンズ</t>
    </rPh>
    <phoneticPr fontId="4"/>
  </si>
  <si>
    <t>心理療法担当職員の割合 B</t>
    <rPh sb="0" eb="4">
      <t>シンリリョウホウ</t>
    </rPh>
    <rPh sb="4" eb="8">
      <t>タントウショクイン</t>
    </rPh>
    <rPh sb="9" eb="11">
      <t>ワリアイ</t>
    </rPh>
    <phoneticPr fontId="4"/>
  </si>
  <si>
    <t>心理療法担当職員の必要人数 A/B</t>
    <rPh sb="0" eb="2">
      <t>シンリ</t>
    </rPh>
    <rPh sb="2" eb="4">
      <t>リョウホウ</t>
    </rPh>
    <rPh sb="4" eb="8">
      <t>タントウショクイン</t>
    </rPh>
    <rPh sb="9" eb="13">
      <t>ヒツヨウニンズ</t>
    </rPh>
    <phoneticPr fontId="4"/>
  </si>
  <si>
    <t>心理療法担当職員の
必要人数</t>
    <rPh sb="0" eb="2">
      <t>シンリ</t>
    </rPh>
    <rPh sb="2" eb="4">
      <t>リョウホウ</t>
    </rPh>
    <rPh sb="4" eb="8">
      <t>タントウショクイン</t>
    </rPh>
    <rPh sb="10" eb="14">
      <t>ヒツヨウニンズ</t>
    </rPh>
    <phoneticPr fontId="4"/>
  </si>
  <si>
    <t>4.５人につき1人（基準）</t>
    <rPh sb="3" eb="4">
      <t>ニン</t>
    </rPh>
    <rPh sb="8" eb="9">
      <t>ヒト</t>
    </rPh>
    <rPh sb="10" eb="12">
      <t>キジュン</t>
    </rPh>
    <phoneticPr fontId="4"/>
  </si>
  <si>
    <t>児童10人につき
１人</t>
    <rPh sb="0" eb="2">
      <t>ジドウ</t>
    </rPh>
    <rPh sb="4" eb="5">
      <t>ニン</t>
    </rPh>
    <rPh sb="10" eb="11">
      <t>ヒト</t>
    </rPh>
    <phoneticPr fontId="1"/>
  </si>
  <si>
    <t>↑当てはまる箇所に
実入所児童者数を記入</t>
    <rPh sb="1" eb="2">
      <t>ア</t>
    </rPh>
    <rPh sb="6" eb="8">
      <t>カショ</t>
    </rPh>
    <rPh sb="10" eb="11">
      <t>ジツ</t>
    </rPh>
    <rPh sb="11" eb="13">
      <t>ニュウショ</t>
    </rPh>
    <rPh sb="13" eb="16">
      <t>ジドウシャ</t>
    </rPh>
    <rPh sb="16" eb="17">
      <t>スウ</t>
    </rPh>
    <rPh sb="18" eb="20">
      <t>キニュウ</t>
    </rPh>
    <phoneticPr fontId="1"/>
  </si>
  <si>
    <t xml:space="preserve">○設備運営基準第14条の３
○「社会福祉事業の経営者による福祉サービスに
　 関する苦情解決の仕組みの指針について」
   （国通知H12.6.7児発575）
</t>
    <rPh sb="1" eb="3">
      <t>セツビ</t>
    </rPh>
    <rPh sb="3" eb="5">
      <t>ウンエイ</t>
    </rPh>
    <rPh sb="5" eb="7">
      <t>キジュン</t>
    </rPh>
    <rPh sb="7" eb="8">
      <t>ダイ</t>
    </rPh>
    <rPh sb="10" eb="11">
      <t>ジョウ</t>
    </rPh>
    <phoneticPr fontId="1"/>
  </si>
  <si>
    <t>○健保法第3条第3項
○厚生法第6条第１項
○雇用保険法第5条第１項</t>
    <rPh sb="1" eb="3">
      <t>ケンポ</t>
    </rPh>
    <rPh sb="3" eb="4">
      <t>ホウ</t>
    </rPh>
    <rPh sb="4" eb="5">
      <t>ダイ</t>
    </rPh>
    <rPh sb="6" eb="7">
      <t>ジョウ</t>
    </rPh>
    <rPh sb="7" eb="8">
      <t>ダイ</t>
    </rPh>
    <rPh sb="9" eb="10">
      <t>コウ</t>
    </rPh>
    <rPh sb="12" eb="14">
      <t>コウセイ</t>
    </rPh>
    <rPh sb="14" eb="15">
      <t>ホウ</t>
    </rPh>
    <rPh sb="15" eb="16">
      <t>ダイ</t>
    </rPh>
    <rPh sb="17" eb="18">
      <t>ジョウ</t>
    </rPh>
    <rPh sb="18" eb="19">
      <t>ダイ</t>
    </rPh>
    <rPh sb="20" eb="21">
      <t>コウ</t>
    </rPh>
    <rPh sb="23" eb="25">
      <t>コヨウ</t>
    </rPh>
    <rPh sb="25" eb="28">
      <t>ホケンホウ</t>
    </rPh>
    <rPh sb="28" eb="29">
      <t>ダイ</t>
    </rPh>
    <rPh sb="30" eb="31">
      <t>ジョウ</t>
    </rPh>
    <rPh sb="31" eb="32">
      <t>ダイ</t>
    </rPh>
    <rPh sb="33" eb="34">
      <t>コウ</t>
    </rPh>
    <phoneticPr fontId="1"/>
  </si>
  <si>
    <t>各施設運営指針</t>
    <rPh sb="0" eb="3">
      <t>カクシセツ</t>
    </rPh>
    <rPh sb="3" eb="5">
      <t>ウンエイ</t>
    </rPh>
    <rPh sb="5" eb="7">
      <t>シシン</t>
    </rPh>
    <phoneticPr fontId="1"/>
  </si>
  <si>
    <t>令和７(2025)年度児童福祉施設等一般指導監査資料・調書</t>
    <rPh sb="11" eb="13">
      <t>ジドウ</t>
    </rPh>
    <rPh sb="15" eb="17">
      <t>シセツ</t>
    </rPh>
    <rPh sb="17" eb="18">
      <t>ナド</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</si>
</sst>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F800]dddd\,\ mmmm\ dd\,\ yyyy"/>
    <numFmt numFmtId="177" formatCode="0_);\(0\)"/>
    <numFmt numFmtId="178" formatCode="0&quot;人&quot;"/>
    <numFmt numFmtId="179" formatCode="0.00_ "/>
    <numFmt numFmtId="180" formatCode="g/&quot;人&quot;"/>
    <numFmt numFmtId="181" formatCode="0_ "/>
    <numFmt numFmtId="182" formatCode="0.0_);[Red]\(0.0\)"/>
    <numFmt numFmtId="183" formatCode="[$-411]ge\.m\.d;@"/>
    <numFmt numFmtId="184" formatCode="@&quot;回&quot;"/>
    <numFmt numFmtId="185" formatCode="@&quot;件&quot;"/>
    <numFmt numFmtId="186" formatCode="@&quot;名&quot;"/>
    <numFmt numFmtId="187" formatCode="General&quot;名&quot;"/>
    <numFmt numFmtId="188" formatCode="0.0_ "/>
    <numFmt numFmtId="189" formatCode="[$-411]ggge&quot;年&quot;m&quot;月&quot;d&quot;日&quot;;@"/>
    <numFmt numFmtId="190" formatCode="[$-411]gge&quot;年&quot;m&quot;月&quot;d&quot;日&quot;;@"/>
  </numFmts>
  <fonts count="53">
    <font>
      <sz val="11"/>
      <color theme="1"/>
      <name val="ＭＳ Ｐゴシック"/>
      <family val="2"/>
      <charset val="128"/>
      <scheme val="minor"/>
    </font>
    <font>
      <sz val="6"/>
      <name val="ＭＳ Ｐゴシック"/>
      <family val="2"/>
      <charset val="128"/>
      <scheme val="minor"/>
    </font>
    <font>
      <sz val="9"/>
      <color indexed="81"/>
      <name val="MS P ゴシック"/>
      <family val="3"/>
      <charset val="128"/>
    </font>
    <font>
      <sz val="11"/>
      <color theme="1"/>
      <name val="ＭＳ Ｐゴシック"/>
      <family val="3"/>
      <charset val="128"/>
      <scheme val="minor"/>
    </font>
    <font>
      <sz val="6"/>
      <name val="ＭＳ Ｐゴシック"/>
      <family val="3"/>
      <charset val="128"/>
    </font>
    <font>
      <b/>
      <sz val="11"/>
      <name val="BIZ UDPゴシック"/>
      <family val="3"/>
      <charset val="128"/>
    </font>
    <font>
      <sz val="11"/>
      <name val="BIZ UDPゴシック"/>
      <family val="3"/>
      <charset val="128"/>
    </font>
    <font>
      <sz val="10"/>
      <color rgb="FFFF0000"/>
      <name val="BIZ UDPゴシック"/>
      <family val="3"/>
      <charset val="128"/>
    </font>
    <font>
      <b/>
      <sz val="14"/>
      <name val="BIZ UDPゴシック"/>
      <family val="3"/>
      <charset val="128"/>
    </font>
    <font>
      <sz val="12"/>
      <name val="BIZ UDPゴシック"/>
      <family val="3"/>
      <charset val="128"/>
    </font>
    <font>
      <b/>
      <sz val="13"/>
      <name val="BIZ UDPゴシック"/>
      <family val="3"/>
      <charset val="128"/>
    </font>
    <font>
      <sz val="12"/>
      <color theme="1"/>
      <name val="BIZ UDPゴシック"/>
      <family val="3"/>
      <charset val="128"/>
    </font>
    <font>
      <sz val="10"/>
      <color theme="1"/>
      <name val="BIZ UDPゴシック"/>
      <family val="3"/>
      <charset val="128"/>
    </font>
    <font>
      <sz val="10"/>
      <name val="BIZ UDPゴシック"/>
      <family val="3"/>
      <charset val="128"/>
    </font>
    <font>
      <sz val="14"/>
      <name val="BIZ UDPゴシック"/>
      <family val="3"/>
      <charset val="128"/>
    </font>
    <font>
      <b/>
      <sz val="16"/>
      <color rgb="FFFF0000"/>
      <name val="BIZ UDPゴシック"/>
      <family val="3"/>
      <charset val="128"/>
    </font>
    <font>
      <b/>
      <sz val="12"/>
      <name val="BIZ UDPゴシック"/>
      <family val="3"/>
      <charset val="128"/>
    </font>
    <font>
      <sz val="11"/>
      <color theme="1"/>
      <name val="BIZ UDPゴシック"/>
      <family val="3"/>
      <charset val="128"/>
    </font>
    <font>
      <sz val="14"/>
      <color theme="1"/>
      <name val="BIZ UDPゴシック"/>
      <family val="3"/>
      <charset val="128"/>
    </font>
    <font>
      <strike/>
      <sz val="12"/>
      <name val="BIZ UDPゴシック"/>
      <family val="3"/>
      <charset val="128"/>
    </font>
    <font>
      <sz val="12"/>
      <color rgb="FF0070C0"/>
      <name val="BIZ UDPゴシック"/>
      <family val="3"/>
      <charset val="128"/>
    </font>
    <font>
      <sz val="11"/>
      <name val="BIZ UDPゴシック"/>
      <family val="1"/>
      <charset val="128"/>
    </font>
    <font>
      <sz val="11"/>
      <color rgb="FF0070C0"/>
      <name val="BIZ UDPゴシック"/>
      <family val="3"/>
      <charset val="128"/>
    </font>
    <font>
      <b/>
      <sz val="10"/>
      <name val="BIZ UDPゴシック"/>
      <family val="3"/>
      <charset val="128"/>
    </font>
    <font>
      <b/>
      <sz val="10"/>
      <color theme="1"/>
      <name val="BIZ UDPゴシック"/>
      <family val="3"/>
      <charset val="128"/>
    </font>
    <font>
      <b/>
      <sz val="11"/>
      <color theme="1"/>
      <name val="BIZ UDPゴシック"/>
      <family val="3"/>
      <charset val="128"/>
    </font>
    <font>
      <sz val="8"/>
      <color theme="1"/>
      <name val="BIZ UDPゴシック"/>
      <family val="3"/>
      <charset val="128"/>
    </font>
    <font>
      <b/>
      <sz val="10"/>
      <color rgb="FFFF0000"/>
      <name val="BIZ UDPゴシック"/>
      <family val="3"/>
      <charset val="128"/>
    </font>
    <font>
      <b/>
      <sz val="14"/>
      <color rgb="FFFF0000"/>
      <name val="BIZ UDPゴシック"/>
      <family val="3"/>
      <charset val="128"/>
    </font>
    <font>
      <sz val="14"/>
      <color rgb="FFFF0000"/>
      <name val="BIZ UDPゴシック"/>
      <family val="3"/>
      <charset val="128"/>
    </font>
    <font>
      <sz val="24"/>
      <name val="BIZ UDPゴシック"/>
      <family val="3"/>
      <charset val="128"/>
    </font>
    <font>
      <sz val="20"/>
      <name val="BIZ UDPゴシック"/>
      <family val="3"/>
      <charset val="128"/>
    </font>
    <font>
      <sz val="12"/>
      <color rgb="FF7030A0"/>
      <name val="BIZ UDPゴシック"/>
      <family val="3"/>
      <charset val="128"/>
    </font>
    <font>
      <sz val="8"/>
      <color rgb="FF000000"/>
      <name val="ＭＳ ゴシック"/>
      <family val="3"/>
      <charset val="128"/>
    </font>
    <font>
      <sz val="11"/>
      <color rgb="FFFF0000"/>
      <name val="BIZ UDPゴシック"/>
      <family val="3"/>
      <charset val="128"/>
    </font>
    <font>
      <b/>
      <strike/>
      <sz val="14"/>
      <name val="BIZ UDPゴシック"/>
      <family val="3"/>
      <charset val="128"/>
    </font>
    <font>
      <sz val="12"/>
      <color rgb="FF000000"/>
      <name val="BIZ UDPゴシック"/>
      <family val="3"/>
      <charset val="128"/>
    </font>
    <font>
      <sz val="12"/>
      <color rgb="FF70AD47"/>
      <name val="BIZ UDPゴシック"/>
      <family val="3"/>
      <charset val="128"/>
    </font>
    <font>
      <strike/>
      <sz val="12"/>
      <color theme="9"/>
      <name val="BIZ UDPゴシック"/>
      <family val="3"/>
      <charset val="128"/>
    </font>
    <font>
      <sz val="12"/>
      <color theme="9"/>
      <name val="BIZ UDPゴシック"/>
      <family val="3"/>
      <charset val="128"/>
    </font>
    <font>
      <sz val="11"/>
      <color rgb="FF000000"/>
      <name val="BIZ UDPゴシック"/>
      <family val="3"/>
      <charset val="128"/>
    </font>
    <font>
      <sz val="11"/>
      <color rgb="FF70AD47"/>
      <name val="BIZ UDPゴシック"/>
      <family val="3"/>
      <charset val="128"/>
    </font>
    <font>
      <sz val="11"/>
      <color rgb="FFFF00FF"/>
      <name val="BIZ UDPゴシック"/>
      <family val="3"/>
      <charset val="128"/>
    </font>
    <font>
      <sz val="12"/>
      <color rgb="FFFF00FF"/>
      <name val="BIZ UDPゴシック"/>
      <family val="3"/>
      <charset val="128"/>
    </font>
    <font>
      <b/>
      <sz val="14"/>
      <color rgb="FFFF00FF"/>
      <name val="BIZ UDPゴシック"/>
      <family val="3"/>
      <charset val="128"/>
    </font>
    <font>
      <b/>
      <sz val="11"/>
      <color rgb="FFFF00FF"/>
      <name val="BIZ UDPゴシック"/>
      <family val="3"/>
      <charset val="128"/>
    </font>
    <font>
      <sz val="10"/>
      <color rgb="FFFF00FF"/>
      <name val="BIZ UDPゴシック"/>
      <family val="3"/>
      <charset val="128"/>
    </font>
    <font>
      <b/>
      <sz val="12"/>
      <name val="BIZ UDPゴシック"/>
      <family val="3"/>
    </font>
    <font>
      <sz val="12"/>
      <color rgb="FFFF0000"/>
      <name val="BIZ UDPゴシック"/>
      <family val="3"/>
      <charset val="128"/>
    </font>
    <font>
      <strike/>
      <sz val="10"/>
      <color rgb="FF0070C0"/>
      <name val="BIZ UDPゴシック"/>
      <family val="3"/>
      <charset val="128"/>
    </font>
    <font>
      <sz val="10"/>
      <color rgb="FFFF0000"/>
      <name val="BIZ UDPゴシック"/>
      <family val="3"/>
    </font>
    <font>
      <vertAlign val="subscript"/>
      <sz val="10"/>
      <color theme="1"/>
      <name val="BIZ UDPゴシック"/>
      <family val="3"/>
      <charset val="128"/>
    </font>
    <font>
      <sz val="9"/>
      <name val="BIZ UDPゴシック"/>
      <family val="3"/>
      <charset val="128"/>
    </font>
  </fonts>
  <fills count="15">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rgb="FFFFC000"/>
        <bgColor indexed="64"/>
      </patternFill>
    </fill>
    <fill>
      <patternFill patternType="solid">
        <fgColor theme="7" tint="0.59996337778862885"/>
        <bgColor indexed="64"/>
      </patternFill>
    </fill>
    <fill>
      <patternFill patternType="solid">
        <fgColor theme="0" tint="-0.499984740745262"/>
        <bgColor indexed="64"/>
      </patternFill>
    </fill>
    <fill>
      <patternFill patternType="solid">
        <fgColor rgb="FFFFFF99"/>
        <bgColor indexed="64"/>
      </patternFill>
    </fill>
    <fill>
      <patternFill patternType="solid">
        <fgColor theme="6" tint="0.79998168889431442"/>
        <bgColor indexed="64"/>
      </patternFill>
    </fill>
    <fill>
      <patternFill patternType="solid">
        <fgColor theme="0" tint="-4.9989318521683403E-2"/>
        <bgColor indexed="64"/>
      </patternFill>
    </fill>
  </fills>
  <borders count="56">
    <border>
      <left/>
      <right/>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hair">
        <color auto="1"/>
      </bottom>
      <diagonal/>
    </border>
    <border>
      <left/>
      <right/>
      <top style="hair">
        <color auto="1"/>
      </top>
      <bottom style="hair">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hair">
        <color auto="1"/>
      </bottom>
      <diagonal/>
    </border>
    <border>
      <left/>
      <right/>
      <top style="thin">
        <color auto="1"/>
      </top>
      <bottom style="hair">
        <color auto="1"/>
      </bottom>
      <diagonal/>
    </border>
    <border>
      <left/>
      <right style="thin">
        <color auto="1"/>
      </right>
      <top style="thin">
        <color auto="1"/>
      </top>
      <bottom style="hair">
        <color auto="1"/>
      </bottom>
      <diagonal/>
    </border>
    <border>
      <left style="thin">
        <color auto="1"/>
      </left>
      <right/>
      <top style="hair">
        <color auto="1"/>
      </top>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thin">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style="thin">
        <color auto="1"/>
      </left>
      <right/>
      <top/>
      <bottom style="hair">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style="medium">
        <color auto="1"/>
      </top>
      <bottom style="thin">
        <color auto="1"/>
      </bottom>
      <diagonal/>
    </border>
    <border>
      <left style="medium">
        <color indexed="64"/>
      </left>
      <right/>
      <top/>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medium">
        <color auto="1"/>
      </top>
      <bottom/>
      <diagonal/>
    </border>
    <border>
      <left style="thin">
        <color auto="1"/>
      </left>
      <right/>
      <top style="medium">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thin">
        <color auto="1"/>
      </bottom>
      <diagonal style="thin">
        <color auto="1"/>
      </diagonal>
    </border>
    <border>
      <left/>
      <right/>
      <top/>
      <bottom style="thin">
        <color rgb="FF000000"/>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indexed="64"/>
      </left>
      <right/>
      <top style="thin">
        <color indexed="64"/>
      </top>
      <bottom style="medium">
        <color auto="1"/>
      </bottom>
      <diagonal/>
    </border>
    <border>
      <left style="thin">
        <color indexed="64"/>
      </left>
      <right/>
      <top style="medium">
        <color auto="1"/>
      </top>
      <bottom/>
      <diagonal/>
    </border>
    <border>
      <left/>
      <right/>
      <top style="medium">
        <color auto="1"/>
      </top>
      <bottom/>
      <diagonal/>
    </border>
    <border>
      <left/>
      <right style="thin">
        <color auto="1"/>
      </right>
      <top style="medium">
        <color auto="1"/>
      </top>
      <bottom style="thin">
        <color auto="1"/>
      </bottom>
      <diagonal/>
    </border>
    <border>
      <left style="thin">
        <color auto="1"/>
      </left>
      <right style="thin">
        <color auto="1"/>
      </right>
      <top/>
      <bottom style="medium">
        <color auto="1"/>
      </bottom>
      <diagonal/>
    </border>
    <border>
      <left style="thin">
        <color auto="1"/>
      </left>
      <right style="thin">
        <color auto="1"/>
      </right>
      <top style="medium">
        <color auto="1"/>
      </top>
      <bottom style="medium">
        <color indexed="64"/>
      </bottom>
      <diagonal/>
    </border>
    <border>
      <left style="thin">
        <color auto="1"/>
      </left>
      <right/>
      <top style="medium">
        <color auto="1"/>
      </top>
      <bottom style="medium">
        <color indexed="64"/>
      </bottom>
      <diagonal/>
    </border>
    <border>
      <left/>
      <right style="thin">
        <color auto="1"/>
      </right>
      <top style="medium">
        <color auto="1"/>
      </top>
      <bottom style="medium">
        <color indexed="64"/>
      </bottom>
      <diagonal/>
    </border>
    <border diagonalUp="1">
      <left style="thin">
        <color auto="1"/>
      </left>
      <right style="thin">
        <color auto="1"/>
      </right>
      <top style="medium">
        <color auto="1"/>
      </top>
      <bottom style="thin">
        <color auto="1"/>
      </bottom>
      <diagonal style="thin">
        <color auto="1"/>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2">
    <xf numFmtId="0" fontId="0" fillId="0" borderId="0">
      <alignment vertical="center"/>
    </xf>
    <xf numFmtId="0" fontId="3" fillId="0" borderId="0">
      <alignment vertical="center"/>
    </xf>
  </cellStyleXfs>
  <cellXfs count="697">
    <xf numFmtId="0" fontId="0" fillId="0" borderId="0" xfId="0">
      <alignment vertical="center"/>
    </xf>
    <xf numFmtId="0" fontId="5" fillId="2" borderId="0" xfId="0" applyFont="1" applyFill="1">
      <alignment vertical="center"/>
    </xf>
    <xf numFmtId="0" fontId="6" fillId="2" borderId="0" xfId="0" applyFont="1" applyFill="1" applyAlignment="1">
      <alignment horizontal="center" vertical="center"/>
    </xf>
    <xf numFmtId="0" fontId="6" fillId="2" borderId="0" xfId="0" applyFont="1" applyFill="1">
      <alignment vertical="center"/>
    </xf>
    <xf numFmtId="0" fontId="5" fillId="2" borderId="0" xfId="0" applyFont="1" applyFill="1" applyAlignment="1">
      <alignment horizontal="left" vertical="center"/>
    </xf>
    <xf numFmtId="0" fontId="5" fillId="0" borderId="14" xfId="0" applyFont="1" applyBorder="1" applyAlignment="1">
      <alignment horizontal="left" vertical="center"/>
    </xf>
    <xf numFmtId="0" fontId="6" fillId="2" borderId="27" xfId="0" applyFont="1" applyFill="1" applyBorder="1" applyAlignment="1">
      <alignment vertical="center" wrapText="1"/>
    </xf>
    <xf numFmtId="0" fontId="8" fillId="0" borderId="0" xfId="1" applyFont="1">
      <alignment vertical="center"/>
    </xf>
    <xf numFmtId="0" fontId="9" fillId="0" borderId="0" xfId="1" applyFont="1">
      <alignment vertical="center"/>
    </xf>
    <xf numFmtId="0" fontId="9" fillId="0" borderId="14" xfId="1" applyFont="1" applyBorder="1" applyAlignment="1">
      <alignment horizontal="left" vertical="center" wrapText="1"/>
    </xf>
    <xf numFmtId="0" fontId="9" fillId="0" borderId="0" xfId="1" applyFont="1" applyAlignment="1">
      <alignment horizontal="center" vertical="center"/>
    </xf>
    <xf numFmtId="0" fontId="9" fillId="0" borderId="0" xfId="1" applyFont="1" applyAlignment="1">
      <alignment horizontal="left" vertical="top" wrapText="1"/>
    </xf>
    <xf numFmtId="0" fontId="12" fillId="0" borderId="0" xfId="0" applyFont="1">
      <alignment vertical="center"/>
    </xf>
    <xf numFmtId="0" fontId="12" fillId="0" borderId="0" xfId="0" applyFont="1" applyAlignment="1">
      <alignment horizontal="center" vertical="center"/>
    </xf>
    <xf numFmtId="0" fontId="13" fillId="0" borderId="0" xfId="0" applyFont="1">
      <alignment vertical="center"/>
    </xf>
    <xf numFmtId="0" fontId="14" fillId="0" borderId="0" xfId="0" applyFont="1">
      <alignment vertical="center"/>
    </xf>
    <xf numFmtId="0" fontId="13" fillId="0" borderId="7" xfId="0" applyFont="1" applyBorder="1">
      <alignment vertical="center"/>
    </xf>
    <xf numFmtId="0" fontId="13" fillId="0" borderId="0" xfId="0" applyFont="1" applyAlignment="1">
      <alignment horizontal="left" vertical="center"/>
    </xf>
    <xf numFmtId="0" fontId="15" fillId="0" borderId="0" xfId="0" applyFont="1">
      <alignment vertical="center"/>
    </xf>
    <xf numFmtId="0" fontId="13" fillId="0" borderId="0" xfId="0" applyFont="1" applyAlignment="1">
      <alignment horizontal="center" vertical="center"/>
    </xf>
    <xf numFmtId="0" fontId="13" fillId="0" borderId="0" xfId="0" quotePrefix="1" applyFont="1">
      <alignment vertical="center"/>
    </xf>
    <xf numFmtId="181" fontId="13" fillId="0" borderId="10" xfId="0" applyNumberFormat="1" applyFont="1" applyBorder="1" applyAlignment="1">
      <alignment horizontal="center" vertical="center"/>
    </xf>
    <xf numFmtId="0" fontId="12" fillId="0" borderId="0" xfId="0" quotePrefix="1" applyFont="1">
      <alignment vertical="center"/>
    </xf>
    <xf numFmtId="0" fontId="7" fillId="0" borderId="0" xfId="0" applyFont="1">
      <alignment vertical="center"/>
    </xf>
    <xf numFmtId="0" fontId="12" fillId="0" borderId="26" xfId="0" applyFont="1" applyBorder="1">
      <alignment vertical="center"/>
    </xf>
    <xf numFmtId="0" fontId="12" fillId="0" borderId="9" xfId="0" applyFont="1" applyBorder="1">
      <alignment vertical="center"/>
    </xf>
    <xf numFmtId="178" fontId="12" fillId="0" borderId="26" xfId="0" applyNumberFormat="1" applyFont="1" applyBorder="1">
      <alignment vertical="center"/>
    </xf>
    <xf numFmtId="178" fontId="12" fillId="9" borderId="26" xfId="0" applyNumberFormat="1" applyFont="1" applyFill="1" applyBorder="1" applyAlignment="1">
      <alignment horizontal="center" vertical="center" wrapText="1"/>
    </xf>
    <xf numFmtId="178" fontId="12" fillId="10" borderId="26" xfId="0" applyNumberFormat="1" applyFont="1" applyFill="1" applyBorder="1" applyAlignment="1">
      <alignment horizontal="center" vertical="center" wrapText="1"/>
    </xf>
    <xf numFmtId="0" fontId="12" fillId="10" borderId="26" xfId="0" applyFont="1" applyFill="1" applyBorder="1" applyAlignment="1">
      <alignment horizontal="center" vertical="center" wrapText="1"/>
    </xf>
    <xf numFmtId="179" fontId="12" fillId="0" borderId="26" xfId="0" applyNumberFormat="1" applyFont="1" applyBorder="1" applyAlignment="1">
      <alignment horizontal="center" vertical="center"/>
    </xf>
    <xf numFmtId="0" fontId="11" fillId="0" borderId="0" xfId="0" applyFont="1" applyAlignment="1">
      <alignment horizontal="center" vertical="center"/>
    </xf>
    <xf numFmtId="178" fontId="12" fillId="0" borderId="26" xfId="0" applyNumberFormat="1" applyFont="1" applyBorder="1" applyAlignment="1">
      <alignment horizontal="center" vertical="center"/>
    </xf>
    <xf numFmtId="0" fontId="7" fillId="0" borderId="0" xfId="0" applyFont="1" applyAlignment="1">
      <alignment horizontal="left" vertical="center"/>
    </xf>
    <xf numFmtId="178" fontId="12" fillId="4" borderId="26" xfId="0" applyNumberFormat="1" applyFont="1" applyFill="1" applyBorder="1" applyAlignment="1">
      <alignment horizontal="center" vertical="center" wrapText="1"/>
    </xf>
    <xf numFmtId="0" fontId="12" fillId="4" borderId="26" xfId="0" applyFont="1" applyFill="1" applyBorder="1" applyAlignment="1">
      <alignment horizontal="center" vertical="center" wrapText="1"/>
    </xf>
    <xf numFmtId="178" fontId="12" fillId="6" borderId="26" xfId="0" applyNumberFormat="1" applyFont="1" applyFill="1" applyBorder="1">
      <alignment vertical="center"/>
    </xf>
    <xf numFmtId="179" fontId="12" fillId="6" borderId="26" xfId="0" applyNumberFormat="1" applyFont="1" applyFill="1" applyBorder="1" applyAlignment="1">
      <alignment horizontal="center" vertical="center"/>
    </xf>
    <xf numFmtId="0" fontId="12" fillId="6" borderId="0" xfId="0" applyFont="1" applyFill="1" applyAlignment="1">
      <alignment horizontal="center" vertical="center"/>
    </xf>
    <xf numFmtId="180" fontId="12" fillId="6" borderId="26" xfId="0" applyNumberFormat="1" applyFont="1" applyFill="1" applyBorder="1">
      <alignment vertical="center"/>
    </xf>
    <xf numFmtId="0" fontId="12" fillId="6" borderId="26" xfId="0" applyFont="1" applyFill="1" applyBorder="1">
      <alignment vertical="center"/>
    </xf>
    <xf numFmtId="0" fontId="7" fillId="0" borderId="0" xfId="0" applyFont="1" applyAlignment="1">
      <alignment vertical="top" wrapText="1"/>
    </xf>
    <xf numFmtId="0" fontId="6" fillId="2" borderId="5" xfId="0" applyFont="1" applyFill="1" applyBorder="1">
      <alignment vertical="center"/>
    </xf>
    <xf numFmtId="0" fontId="6" fillId="0" borderId="0" xfId="0" applyFont="1">
      <alignment vertical="center"/>
    </xf>
    <xf numFmtId="0" fontId="6" fillId="2" borderId="15" xfId="0" applyFont="1" applyFill="1" applyBorder="1">
      <alignment vertical="center"/>
    </xf>
    <xf numFmtId="0" fontId="6" fillId="4" borderId="4" xfId="0" applyFont="1" applyFill="1" applyBorder="1">
      <alignment vertical="center"/>
    </xf>
    <xf numFmtId="0" fontId="6" fillId="4" borderId="4" xfId="0" applyFont="1" applyFill="1" applyBorder="1" applyAlignment="1">
      <alignment vertical="top" wrapText="1"/>
    </xf>
    <xf numFmtId="0" fontId="6" fillId="4" borderId="6" xfId="0" applyFont="1" applyFill="1" applyBorder="1" applyAlignment="1">
      <alignment vertical="top" wrapText="1"/>
    </xf>
    <xf numFmtId="0" fontId="6" fillId="4" borderId="6" xfId="0" applyFont="1" applyFill="1" applyBorder="1" applyAlignment="1">
      <alignment vertical="center" wrapText="1"/>
    </xf>
    <xf numFmtId="0" fontId="6" fillId="4" borderId="7" xfId="0" applyFont="1" applyFill="1" applyBorder="1">
      <alignment vertical="center"/>
    </xf>
    <xf numFmtId="0" fontId="6" fillId="4" borderId="0" xfId="0" applyFont="1" applyFill="1">
      <alignment vertical="center"/>
    </xf>
    <xf numFmtId="0" fontId="6" fillId="4" borderId="0" xfId="0" applyFont="1" applyFill="1" applyAlignment="1">
      <alignment vertical="top" wrapText="1"/>
    </xf>
    <xf numFmtId="0" fontId="6" fillId="2" borderId="3" xfId="0" applyFont="1" applyFill="1" applyBorder="1">
      <alignment vertical="center"/>
    </xf>
    <xf numFmtId="0" fontId="5" fillId="0" borderId="27" xfId="0" applyFont="1" applyBorder="1" applyAlignment="1">
      <alignment horizontal="left" vertical="center"/>
    </xf>
    <xf numFmtId="0" fontId="5" fillId="0" borderId="15" xfId="0" applyFont="1" applyBorder="1" applyAlignment="1">
      <alignment horizontal="left" vertical="center"/>
    </xf>
    <xf numFmtId="0" fontId="6" fillId="2" borderId="15" xfId="0" applyFont="1" applyFill="1" applyBorder="1" applyAlignment="1">
      <alignment vertical="center" wrapText="1"/>
    </xf>
    <xf numFmtId="0" fontId="9" fillId="0" borderId="14" xfId="1" applyFont="1" applyBorder="1" applyAlignment="1">
      <alignment horizontal="left" vertical="center"/>
    </xf>
    <xf numFmtId="0" fontId="9" fillId="0" borderId="14" xfId="1" applyFont="1" applyBorder="1">
      <alignment vertical="center"/>
    </xf>
    <xf numFmtId="0" fontId="9" fillId="0" borderId="14" xfId="1" applyFont="1" applyBorder="1" applyAlignment="1">
      <alignment horizontal="justify" vertical="center" wrapText="1"/>
    </xf>
    <xf numFmtId="177" fontId="9" fillId="0" borderId="14" xfId="1" applyNumberFormat="1" applyFont="1" applyBorder="1" applyAlignment="1">
      <alignment horizontal="left" vertical="center"/>
    </xf>
    <xf numFmtId="177" fontId="9" fillId="0" borderId="14" xfId="1" applyNumberFormat="1" applyFont="1" applyBorder="1" applyAlignment="1">
      <alignment horizontal="left" vertical="center" wrapText="1"/>
    </xf>
    <xf numFmtId="0" fontId="8" fillId="7" borderId="44" xfId="0" applyFont="1" applyFill="1" applyBorder="1" applyAlignment="1">
      <alignment horizontal="center" vertical="center"/>
    </xf>
    <xf numFmtId="0" fontId="8" fillId="7" borderId="40" xfId="0" applyFont="1" applyFill="1" applyBorder="1" applyAlignment="1">
      <alignment horizontal="center" vertical="center" wrapText="1"/>
    </xf>
    <xf numFmtId="0" fontId="9" fillId="0" borderId="27" xfId="1" applyFont="1" applyBorder="1" applyAlignment="1">
      <alignment horizontal="left" vertical="center" wrapText="1"/>
    </xf>
    <xf numFmtId="0" fontId="9" fillId="0" borderId="15" xfId="1" applyFont="1" applyBorder="1" applyAlignment="1">
      <alignment horizontal="left" vertical="center"/>
    </xf>
    <xf numFmtId="0" fontId="9" fillId="0" borderId="27" xfId="1" applyFont="1" applyBorder="1" applyAlignment="1">
      <alignment horizontal="left" vertical="center"/>
    </xf>
    <xf numFmtId="177" fontId="9" fillId="0" borderId="27" xfId="1" applyNumberFormat="1" applyFont="1" applyBorder="1" applyAlignment="1">
      <alignment horizontal="left" vertical="center" wrapText="1"/>
    </xf>
    <xf numFmtId="0" fontId="9" fillId="0" borderId="27" xfId="1" applyFont="1" applyBorder="1" applyAlignment="1">
      <alignment vertical="center" wrapText="1"/>
    </xf>
    <xf numFmtId="0" fontId="8" fillId="4" borderId="26" xfId="1" applyFont="1" applyFill="1" applyBorder="1" applyAlignment="1">
      <alignment vertical="top" wrapText="1"/>
    </xf>
    <xf numFmtId="0" fontId="8" fillId="4" borderId="4" xfId="0" applyFont="1" applyFill="1" applyBorder="1">
      <alignment vertical="center"/>
    </xf>
    <xf numFmtId="0" fontId="9" fillId="4" borderId="4" xfId="0" applyFont="1" applyFill="1" applyBorder="1">
      <alignment vertical="center"/>
    </xf>
    <xf numFmtId="0" fontId="9" fillId="0" borderId="14" xfId="0" applyFont="1" applyBorder="1">
      <alignment vertical="center"/>
    </xf>
    <xf numFmtId="0" fontId="9" fillId="4" borderId="15" xfId="0" applyFont="1" applyFill="1" applyBorder="1">
      <alignment vertical="center"/>
    </xf>
    <xf numFmtId="0" fontId="9" fillId="0" borderId="15" xfId="1" applyFont="1" applyBorder="1">
      <alignment vertical="center"/>
    </xf>
    <xf numFmtId="0" fontId="9" fillId="0" borderId="27" xfId="0" applyFont="1" applyBorder="1">
      <alignment vertical="center"/>
    </xf>
    <xf numFmtId="177" fontId="9" fillId="0" borderId="26" xfId="1" applyNumberFormat="1" applyFont="1" applyBorder="1" applyAlignment="1">
      <alignment horizontal="left" vertical="center" wrapText="1"/>
    </xf>
    <xf numFmtId="0" fontId="8" fillId="7" borderId="9" xfId="1" applyFont="1" applyFill="1" applyBorder="1" applyAlignment="1">
      <alignment horizontal="center" vertical="center" wrapText="1"/>
    </xf>
    <xf numFmtId="0" fontId="16" fillId="0" borderId="0" xfId="1" applyFont="1" applyAlignment="1">
      <alignment horizontal="center" vertical="center"/>
    </xf>
    <xf numFmtId="0" fontId="9" fillId="0" borderId="27" xfId="1" applyFont="1" applyBorder="1" applyAlignment="1">
      <alignment horizontal="center" vertical="center"/>
    </xf>
    <xf numFmtId="0" fontId="9" fillId="0" borderId="1" xfId="1" applyFont="1" applyBorder="1" applyAlignment="1">
      <alignment horizontal="left" vertical="center"/>
    </xf>
    <xf numFmtId="0" fontId="18" fillId="0" borderId="0" xfId="0" applyFont="1">
      <alignment vertical="center"/>
    </xf>
    <xf numFmtId="0" fontId="9" fillId="4" borderId="1" xfId="1" applyFont="1" applyFill="1" applyBorder="1" applyAlignment="1">
      <alignment vertical="top"/>
    </xf>
    <xf numFmtId="0" fontId="9" fillId="4" borderId="2" xfId="1" applyFont="1" applyFill="1" applyBorder="1">
      <alignment vertical="center"/>
    </xf>
    <xf numFmtId="0" fontId="9" fillId="4" borderId="2" xfId="1" applyFont="1" applyFill="1" applyBorder="1" applyAlignment="1">
      <alignment horizontal="center" vertical="top"/>
    </xf>
    <xf numFmtId="0" fontId="9" fillId="4" borderId="2" xfId="1" applyFont="1" applyFill="1" applyBorder="1" applyAlignment="1">
      <alignment horizontal="center" vertical="center"/>
    </xf>
    <xf numFmtId="0" fontId="9" fillId="4" borderId="3" xfId="1" applyFont="1" applyFill="1" applyBorder="1">
      <alignment vertical="center"/>
    </xf>
    <xf numFmtId="0" fontId="9" fillId="0" borderId="27" xfId="1" applyFont="1" applyBorder="1" applyAlignment="1">
      <alignment vertical="top" wrapText="1"/>
    </xf>
    <xf numFmtId="0" fontId="9" fillId="0" borderId="0" xfId="1" applyFont="1" applyAlignment="1"/>
    <xf numFmtId="0" fontId="9" fillId="4" borderId="0" xfId="1" applyFont="1" applyFill="1">
      <alignment vertical="center"/>
    </xf>
    <xf numFmtId="0" fontId="9" fillId="4" borderId="0" xfId="1" applyFont="1" applyFill="1" applyAlignment="1">
      <alignment horizontal="center" vertical="center"/>
    </xf>
    <xf numFmtId="0" fontId="9" fillId="0" borderId="14" xfId="1" applyFont="1" applyBorder="1" applyAlignment="1">
      <alignment vertical="top" wrapText="1"/>
    </xf>
    <xf numFmtId="0" fontId="9" fillId="4" borderId="4" xfId="1" applyFont="1" applyFill="1" applyBorder="1">
      <alignment vertical="center"/>
    </xf>
    <xf numFmtId="0" fontId="9" fillId="0" borderId="15" xfId="1" applyFont="1" applyBorder="1" applyAlignment="1">
      <alignment vertical="top" wrapText="1"/>
    </xf>
    <xf numFmtId="0" fontId="6" fillId="0" borderId="14" xfId="1" applyFont="1" applyBorder="1" applyAlignment="1">
      <alignment horizontal="left" vertical="top" wrapText="1"/>
    </xf>
    <xf numFmtId="0" fontId="8" fillId="12" borderId="31" xfId="1" applyFont="1" applyFill="1" applyBorder="1" applyAlignment="1">
      <alignment horizontal="center" vertical="center" shrinkToFit="1"/>
    </xf>
    <xf numFmtId="0" fontId="9" fillId="4" borderId="5" xfId="1" applyFont="1" applyFill="1" applyBorder="1">
      <alignment vertical="center"/>
    </xf>
    <xf numFmtId="0" fontId="9" fillId="4" borderId="6" xfId="1" applyFont="1" applyFill="1" applyBorder="1">
      <alignment vertical="center"/>
    </xf>
    <xf numFmtId="0" fontId="9" fillId="4" borderId="7" xfId="1" applyFont="1" applyFill="1" applyBorder="1">
      <alignment vertical="center"/>
    </xf>
    <xf numFmtId="0" fontId="9" fillId="4" borderId="7" xfId="1" applyFont="1" applyFill="1" applyBorder="1" applyAlignment="1">
      <alignment horizontal="center" vertical="center"/>
    </xf>
    <xf numFmtId="0" fontId="9" fillId="4" borderId="8" xfId="1" applyFont="1" applyFill="1" applyBorder="1">
      <alignment vertical="center"/>
    </xf>
    <xf numFmtId="0" fontId="8" fillId="12" borderId="26" xfId="1" applyFont="1" applyFill="1" applyBorder="1" applyAlignment="1">
      <alignment horizontal="center" vertical="center" shrinkToFit="1"/>
    </xf>
    <xf numFmtId="0" fontId="9" fillId="0" borderId="0" xfId="1" applyFont="1" applyAlignment="1">
      <alignment horizontal="left" vertical="top"/>
    </xf>
    <xf numFmtId="0" fontId="9" fillId="0" borderId="7" xfId="1" applyFont="1" applyBorder="1" applyAlignment="1">
      <alignment horizontal="left" vertical="top" wrapText="1"/>
    </xf>
    <xf numFmtId="0" fontId="9" fillId="2" borderId="10" xfId="1" applyFont="1" applyFill="1" applyBorder="1" applyAlignment="1">
      <alignment vertical="center" wrapText="1"/>
    </xf>
    <xf numFmtId="0" fontId="9" fillId="2" borderId="11" xfId="1" applyFont="1" applyFill="1" applyBorder="1" applyAlignment="1">
      <alignment vertical="center" wrapText="1"/>
    </xf>
    <xf numFmtId="0" fontId="8" fillId="11" borderId="15" xfId="1" applyFont="1" applyFill="1" applyBorder="1" applyAlignment="1">
      <alignment horizontal="center" vertical="center" shrinkToFit="1"/>
    </xf>
    <xf numFmtId="0" fontId="13" fillId="2" borderId="14" xfId="0" applyFont="1" applyFill="1" applyBorder="1">
      <alignment vertical="center"/>
    </xf>
    <xf numFmtId="0" fontId="9" fillId="0" borderId="5" xfId="1" applyFont="1" applyBorder="1" applyAlignment="1">
      <alignment horizontal="center" vertical="center" wrapText="1"/>
    </xf>
    <xf numFmtId="0" fontId="9" fillId="0" borderId="7" xfId="1" applyFont="1" applyBorder="1" applyAlignment="1">
      <alignment horizontal="center" vertical="center" wrapText="1"/>
    </xf>
    <xf numFmtId="0" fontId="9" fillId="0" borderId="8" xfId="1" applyFont="1" applyBorder="1" applyAlignment="1">
      <alignment horizontal="center" vertical="center" wrapText="1"/>
    </xf>
    <xf numFmtId="0" fontId="13" fillId="2" borderId="14" xfId="0" applyFont="1" applyFill="1" applyBorder="1" applyAlignment="1">
      <alignment vertical="center" wrapText="1"/>
    </xf>
    <xf numFmtId="0" fontId="9" fillId="0" borderId="0" xfId="1" applyFont="1" applyAlignment="1">
      <alignment horizontal="center" vertical="top" wrapText="1"/>
    </xf>
    <xf numFmtId="0" fontId="9" fillId="2" borderId="7" xfId="1" applyFont="1" applyFill="1" applyBorder="1" applyAlignment="1">
      <alignment horizontal="left" vertical="top" wrapText="1"/>
    </xf>
    <xf numFmtId="0" fontId="8" fillId="11" borderId="14" xfId="1" applyFont="1" applyFill="1" applyBorder="1" applyAlignment="1">
      <alignment horizontal="center" vertical="center" shrinkToFit="1"/>
    </xf>
    <xf numFmtId="0" fontId="9" fillId="0" borderId="0" xfId="1" applyFont="1" applyAlignment="1">
      <alignment vertical="top"/>
    </xf>
    <xf numFmtId="0" fontId="8" fillId="0" borderId="0" xfId="1" applyFont="1" applyAlignment="1">
      <alignment horizontal="center" vertical="center"/>
    </xf>
    <xf numFmtId="0" fontId="9" fillId="2" borderId="9" xfId="0" applyFont="1" applyFill="1" applyBorder="1" applyAlignment="1">
      <alignment horizontal="center" vertical="center" wrapText="1"/>
    </xf>
    <xf numFmtId="0" fontId="9" fillId="2" borderId="48" xfId="0" applyFont="1" applyFill="1" applyBorder="1" applyAlignment="1">
      <alignment horizontal="left" vertical="center"/>
    </xf>
    <xf numFmtId="0" fontId="9" fillId="2" borderId="27" xfId="0" applyFont="1" applyFill="1" applyBorder="1" applyAlignment="1">
      <alignment vertical="center" wrapText="1"/>
    </xf>
    <xf numFmtId="0" fontId="9" fillId="2" borderId="14" xfId="0" applyFont="1" applyFill="1" applyBorder="1">
      <alignment vertical="center"/>
    </xf>
    <xf numFmtId="0" fontId="9" fillId="2" borderId="4" xfId="0" applyFont="1" applyFill="1" applyBorder="1" applyAlignment="1">
      <alignment horizontal="center" vertical="center"/>
    </xf>
    <xf numFmtId="0" fontId="9" fillId="2" borderId="0" xfId="0" applyFont="1" applyFill="1">
      <alignment vertical="center"/>
    </xf>
    <xf numFmtId="0" fontId="9" fillId="2" borderId="0" xfId="0" applyFont="1" applyFill="1" applyAlignment="1">
      <alignment horizontal="center" vertical="center"/>
    </xf>
    <xf numFmtId="0" fontId="9" fillId="2" borderId="4" xfId="0" applyFont="1" applyFill="1" applyBorder="1" applyAlignment="1">
      <alignment horizontal="center" vertical="center" wrapText="1"/>
    </xf>
    <xf numFmtId="0" fontId="9" fillId="0" borderId="10" xfId="0" applyFont="1" applyBorder="1">
      <alignment vertical="center"/>
    </xf>
    <xf numFmtId="0" fontId="9" fillId="0" borderId="26" xfId="0" applyFont="1" applyBorder="1" applyAlignment="1">
      <alignment horizontal="center" vertical="center" wrapText="1"/>
    </xf>
    <xf numFmtId="0" fontId="9" fillId="2" borderId="12" xfId="0" applyFont="1" applyFill="1" applyBorder="1">
      <alignment vertical="center"/>
    </xf>
    <xf numFmtId="0" fontId="9" fillId="2" borderId="20" xfId="0" applyFont="1" applyFill="1" applyBorder="1">
      <alignment vertical="center"/>
    </xf>
    <xf numFmtId="0" fontId="9" fillId="0" borderId="6" xfId="0" applyFont="1" applyBorder="1" applyAlignment="1">
      <alignment horizontal="center" vertical="center" wrapText="1"/>
    </xf>
    <xf numFmtId="0" fontId="9" fillId="0" borderId="7" xfId="0" applyFont="1" applyBorder="1">
      <alignment vertical="center"/>
    </xf>
    <xf numFmtId="183" fontId="9" fillId="0" borderId="7" xfId="0" applyNumberFormat="1" applyFont="1" applyBorder="1">
      <alignment vertical="center"/>
    </xf>
    <xf numFmtId="0" fontId="9" fillId="0" borderId="7" xfId="0" applyFont="1" applyBorder="1" applyAlignment="1">
      <alignment horizontal="center" vertical="center"/>
    </xf>
    <xf numFmtId="0" fontId="9" fillId="2" borderId="15" xfId="0" applyFont="1" applyFill="1" applyBorder="1" applyAlignment="1">
      <alignment vertical="center" wrapText="1"/>
    </xf>
    <xf numFmtId="0" fontId="9" fillId="2" borderId="8" xfId="0" applyFont="1" applyFill="1" applyBorder="1" applyAlignment="1">
      <alignment horizontal="left" vertical="center"/>
    </xf>
    <xf numFmtId="0" fontId="9" fillId="2" borderId="28" xfId="0" applyFont="1" applyFill="1" applyBorder="1">
      <alignment vertical="center"/>
    </xf>
    <xf numFmtId="0" fontId="9" fillId="0" borderId="28" xfId="0" applyFont="1" applyBorder="1" applyAlignment="1">
      <alignment horizontal="center" vertical="center"/>
    </xf>
    <xf numFmtId="0" fontId="9" fillId="2" borderId="29" xfId="0" applyFont="1" applyFill="1" applyBorder="1" applyAlignment="1">
      <alignment vertical="center" shrinkToFit="1"/>
    </xf>
    <xf numFmtId="0" fontId="9" fillId="12" borderId="29" xfId="0" applyFont="1" applyFill="1" applyBorder="1" applyAlignment="1">
      <alignment horizontal="center" vertical="center" shrinkToFit="1"/>
    </xf>
    <xf numFmtId="0" fontId="9" fillId="0" borderId="27" xfId="0" applyFont="1" applyBorder="1" applyAlignment="1">
      <alignment horizontal="left" vertical="center" wrapText="1"/>
    </xf>
    <xf numFmtId="0" fontId="9" fillId="2" borderId="3" xfId="0" applyFont="1" applyFill="1" applyBorder="1">
      <alignment vertical="center"/>
    </xf>
    <xf numFmtId="0" fontId="9" fillId="2" borderId="7" xfId="0" applyFont="1" applyFill="1" applyBorder="1" applyAlignment="1">
      <alignment horizontal="right" vertical="center"/>
    </xf>
    <xf numFmtId="0" fontId="9" fillId="12" borderId="26" xfId="0" applyFont="1" applyFill="1" applyBorder="1" applyAlignment="1">
      <alignment horizontal="center" vertical="center"/>
    </xf>
    <xf numFmtId="0" fontId="9" fillId="2" borderId="10" xfId="0" applyFont="1" applyFill="1" applyBorder="1" applyAlignment="1">
      <alignment horizontal="right" vertical="center"/>
    </xf>
    <xf numFmtId="0" fontId="9" fillId="2" borderId="14" xfId="0" applyFont="1" applyFill="1" applyBorder="1" applyAlignment="1">
      <alignment vertical="center" wrapText="1"/>
    </xf>
    <xf numFmtId="0" fontId="9" fillId="2" borderId="7" xfId="0" applyFont="1" applyFill="1" applyBorder="1">
      <alignment vertical="center"/>
    </xf>
    <xf numFmtId="0" fontId="9" fillId="0" borderId="8" xfId="0" applyFont="1" applyBorder="1" applyAlignment="1">
      <alignment horizontal="center" vertical="center"/>
    </xf>
    <xf numFmtId="0" fontId="9" fillId="2" borderId="11" xfId="0" applyFont="1" applyFill="1" applyBorder="1" applyAlignment="1">
      <alignment horizontal="left" vertical="top" wrapText="1"/>
    </xf>
    <xf numFmtId="0" fontId="9" fillId="0" borderId="8" xfId="0" applyFont="1" applyBorder="1" applyAlignment="1">
      <alignment horizontal="right" vertical="center"/>
    </xf>
    <xf numFmtId="0" fontId="9" fillId="0" borderId="14" xfId="0" applyFont="1" applyBorder="1" applyAlignment="1">
      <alignment vertical="center" wrapText="1"/>
    </xf>
    <xf numFmtId="184" fontId="9" fillId="12" borderId="28" xfId="0" applyNumberFormat="1" applyFont="1" applyFill="1" applyBorder="1" applyAlignment="1">
      <alignment horizontal="right" vertical="center"/>
    </xf>
    <xf numFmtId="184" fontId="9" fillId="12" borderId="30" xfId="0" applyNumberFormat="1" applyFont="1" applyFill="1" applyBorder="1" applyAlignment="1">
      <alignment horizontal="right" vertical="center"/>
    </xf>
    <xf numFmtId="0" fontId="9" fillId="2" borderId="15" xfId="0" applyFont="1" applyFill="1" applyBorder="1">
      <alignment vertical="center"/>
    </xf>
    <xf numFmtId="0" fontId="9" fillId="2" borderId="21" xfId="0" applyFont="1" applyFill="1" applyBorder="1">
      <alignment vertical="center"/>
    </xf>
    <xf numFmtId="0" fontId="9" fillId="2" borderId="24" xfId="0" applyFont="1" applyFill="1" applyBorder="1">
      <alignment vertical="center"/>
    </xf>
    <xf numFmtId="0" fontId="9" fillId="0" borderId="27" xfId="0" applyFont="1" applyBorder="1" applyAlignment="1">
      <alignment vertical="center" wrapText="1"/>
    </xf>
    <xf numFmtId="0" fontId="9" fillId="0" borderId="15" xfId="0" applyFont="1" applyBorder="1" applyAlignment="1">
      <alignment vertical="center" wrapText="1"/>
    </xf>
    <xf numFmtId="0" fontId="16" fillId="7" borderId="26" xfId="1" applyFont="1" applyFill="1" applyBorder="1" applyAlignment="1">
      <alignment horizontal="center" vertical="center" wrapText="1"/>
    </xf>
    <xf numFmtId="0" fontId="9" fillId="0" borderId="10" xfId="1" applyFont="1" applyBorder="1" applyAlignment="1">
      <alignment vertical="center" wrapText="1"/>
    </xf>
    <xf numFmtId="0" fontId="9" fillId="0" borderId="10" xfId="0" applyFont="1" applyBorder="1" applyAlignment="1">
      <alignment vertical="center" wrapText="1"/>
    </xf>
    <xf numFmtId="0" fontId="9" fillId="0" borderId="11" xfId="0" applyFont="1" applyBorder="1" applyAlignment="1">
      <alignment vertical="center" wrapText="1"/>
    </xf>
    <xf numFmtId="0" fontId="9" fillId="0" borderId="11" xfId="1" applyFont="1" applyBorder="1" applyAlignment="1">
      <alignment vertical="center" wrapText="1"/>
    </xf>
    <xf numFmtId="177" fontId="9" fillId="0" borderId="10" xfId="1" applyNumberFormat="1" applyFont="1" applyBorder="1" applyAlignment="1">
      <alignment horizontal="left" vertical="center" wrapText="1"/>
    </xf>
    <xf numFmtId="177" fontId="9" fillId="0" borderId="10" xfId="1" applyNumberFormat="1" applyFont="1" applyBorder="1" applyAlignment="1">
      <alignment vertical="center" wrapText="1"/>
    </xf>
    <xf numFmtId="0" fontId="20" fillId="0" borderId="4" xfId="1" applyFont="1" applyBorder="1" applyAlignment="1">
      <alignment horizontal="left" vertical="center" wrapText="1"/>
    </xf>
    <xf numFmtId="0" fontId="20" fillId="0" borderId="14" xfId="1" applyFont="1" applyBorder="1" applyAlignment="1">
      <alignment horizontal="left" vertical="center"/>
    </xf>
    <xf numFmtId="0" fontId="20" fillId="0" borderId="14" xfId="1" applyFont="1" applyBorder="1" applyAlignment="1">
      <alignment horizontal="left" vertical="center" wrapText="1"/>
    </xf>
    <xf numFmtId="0" fontId="20" fillId="0" borderId="27" xfId="1" applyFont="1" applyBorder="1" applyAlignment="1">
      <alignment horizontal="left" vertical="center"/>
    </xf>
    <xf numFmtId="0" fontId="20" fillId="0" borderId="14" xfId="0" applyFont="1" applyBorder="1" applyAlignment="1">
      <alignment horizontal="left" vertical="center"/>
    </xf>
    <xf numFmtId="0" fontId="8" fillId="7" borderId="9" xfId="1" applyFont="1" applyFill="1" applyBorder="1" applyAlignment="1">
      <alignment horizontal="left" vertical="center" wrapText="1"/>
    </xf>
    <xf numFmtId="0" fontId="8" fillId="7" borderId="26" xfId="0" applyFont="1" applyFill="1" applyBorder="1" applyAlignment="1">
      <alignment horizontal="center" vertical="center" wrapText="1"/>
    </xf>
    <xf numFmtId="0" fontId="8" fillId="7" borderId="26" xfId="1" applyFont="1" applyFill="1" applyBorder="1" applyAlignment="1">
      <alignment horizontal="center" vertical="center" wrapText="1"/>
    </xf>
    <xf numFmtId="0" fontId="6" fillId="0" borderId="14" xfId="1" applyFont="1" applyBorder="1" applyAlignment="1">
      <alignment vertical="top" wrapText="1"/>
    </xf>
    <xf numFmtId="0" fontId="6" fillId="0" borderId="15" xfId="1" applyFont="1" applyBorder="1" applyAlignment="1">
      <alignment vertical="top" wrapText="1"/>
    </xf>
    <xf numFmtId="0" fontId="6" fillId="0" borderId="0" xfId="1" applyFont="1">
      <alignment vertical="center"/>
    </xf>
    <xf numFmtId="0" fontId="6" fillId="0" borderId="14" xfId="1" applyFont="1" applyBorder="1">
      <alignment vertical="center"/>
    </xf>
    <xf numFmtId="185" fontId="9" fillId="12" borderId="26" xfId="0" applyNumberFormat="1" applyFont="1" applyFill="1" applyBorder="1" applyAlignment="1">
      <alignment horizontal="right" vertical="center"/>
    </xf>
    <xf numFmtId="0" fontId="19" fillId="0" borderId="0" xfId="1" applyFont="1" applyAlignment="1">
      <alignment horizontal="center" vertical="center"/>
    </xf>
    <xf numFmtId="0" fontId="22" fillId="0" borderId="14" xfId="1" applyFont="1" applyBorder="1" applyAlignment="1">
      <alignment horizontal="left" vertical="center" wrapText="1"/>
    </xf>
    <xf numFmtId="0" fontId="13" fillId="2" borderId="15" xfId="0" applyFont="1" applyFill="1" applyBorder="1" applyAlignment="1">
      <alignment vertical="center" wrapText="1"/>
    </xf>
    <xf numFmtId="0" fontId="23" fillId="0" borderId="0" xfId="0" quotePrefix="1" applyFont="1">
      <alignment vertical="center"/>
    </xf>
    <xf numFmtId="0" fontId="23" fillId="0" borderId="0" xfId="0" applyFont="1">
      <alignment vertical="center"/>
    </xf>
    <xf numFmtId="0" fontId="13" fillId="0" borderId="42" xfId="0" applyFont="1" applyBorder="1">
      <alignment vertical="center"/>
    </xf>
    <xf numFmtId="0" fontId="12" fillId="0" borderId="9" xfId="0" applyFont="1" applyBorder="1" applyAlignment="1">
      <alignment horizontal="center" vertical="center"/>
    </xf>
    <xf numFmtId="178" fontId="13" fillId="0" borderId="26" xfId="0" applyNumberFormat="1" applyFont="1" applyBorder="1" applyAlignment="1">
      <alignment horizontal="center" vertical="center"/>
    </xf>
    <xf numFmtId="0" fontId="24" fillId="0" borderId="0" xfId="0" quotePrefix="1" applyFont="1">
      <alignment vertical="center"/>
    </xf>
    <xf numFmtId="0" fontId="24" fillId="0" borderId="0" xfId="0" applyFont="1">
      <alignment vertical="center"/>
    </xf>
    <xf numFmtId="0" fontId="12" fillId="0" borderId="26" xfId="0" applyFont="1" applyBorder="1" applyAlignment="1">
      <alignment horizontal="center" vertical="center" wrapText="1"/>
    </xf>
    <xf numFmtId="0" fontId="12" fillId="5" borderId="26" xfId="0" applyFont="1" applyFill="1" applyBorder="1" applyAlignment="1">
      <alignment horizontal="center" vertical="center"/>
    </xf>
    <xf numFmtId="0" fontId="12" fillId="5" borderId="26" xfId="0" applyFont="1" applyFill="1" applyBorder="1">
      <alignment vertical="center"/>
    </xf>
    <xf numFmtId="0" fontId="12" fillId="5" borderId="9" xfId="0" applyFont="1" applyFill="1" applyBorder="1" applyAlignment="1">
      <alignment horizontal="center" vertical="center"/>
    </xf>
    <xf numFmtId="0" fontId="12" fillId="8" borderId="26" xfId="0" applyFont="1" applyFill="1" applyBorder="1">
      <alignment vertical="center"/>
    </xf>
    <xf numFmtId="0" fontId="12" fillId="7" borderId="26" xfId="0" applyFont="1" applyFill="1" applyBorder="1">
      <alignment vertical="center"/>
    </xf>
    <xf numFmtId="0" fontId="24" fillId="7" borderId="26" xfId="0" applyFont="1" applyFill="1" applyBorder="1">
      <alignment vertical="center"/>
    </xf>
    <xf numFmtId="0" fontId="12" fillId="9" borderId="0" xfId="0" applyFont="1" applyFill="1">
      <alignment vertical="center"/>
    </xf>
    <xf numFmtId="0" fontId="24" fillId="9" borderId="0" xfId="0" applyFont="1" applyFill="1">
      <alignment vertical="center"/>
    </xf>
    <xf numFmtId="0" fontId="12" fillId="0" borderId="33" xfId="0" applyFont="1" applyBorder="1" applyAlignment="1">
      <alignment horizontal="center" vertical="center" wrapText="1"/>
    </xf>
    <xf numFmtId="0" fontId="12" fillId="0" borderId="35" xfId="0" applyFont="1" applyBorder="1">
      <alignment vertical="center"/>
    </xf>
    <xf numFmtId="0" fontId="12" fillId="0" borderId="33" xfId="0" applyFont="1" applyBorder="1" applyAlignment="1">
      <alignment horizontal="center" vertical="center"/>
    </xf>
    <xf numFmtId="0" fontId="12" fillId="0" borderId="35" xfId="0" applyFont="1" applyBorder="1" applyAlignment="1">
      <alignment vertical="center" wrapText="1"/>
    </xf>
    <xf numFmtId="0" fontId="7" fillId="0" borderId="0" xfId="0" applyFont="1" applyAlignment="1">
      <alignment vertical="center" wrapText="1"/>
    </xf>
    <xf numFmtId="0" fontId="7" fillId="0" borderId="0" xfId="0" applyFont="1" applyAlignment="1">
      <alignment horizontal="left" vertical="center" wrapText="1"/>
    </xf>
    <xf numFmtId="0" fontId="27" fillId="0" borderId="0" xfId="0" applyFont="1">
      <alignment vertical="center"/>
    </xf>
    <xf numFmtId="0" fontId="7" fillId="0" borderId="4" xfId="0" applyFont="1" applyBorder="1" applyAlignment="1">
      <alignment vertical="center" wrapText="1"/>
    </xf>
    <xf numFmtId="0" fontId="28" fillId="0" borderId="0" xfId="0" applyFont="1">
      <alignment vertical="center"/>
    </xf>
    <xf numFmtId="0" fontId="29" fillId="0" borderId="0" xfId="0" applyFont="1" applyAlignment="1">
      <alignment vertical="center" wrapText="1"/>
    </xf>
    <xf numFmtId="0" fontId="12" fillId="0" borderId="33" xfId="0" applyFont="1" applyBorder="1" applyAlignment="1">
      <alignment vertical="center" wrapText="1"/>
    </xf>
    <xf numFmtId="0" fontId="12" fillId="0" borderId="38" xfId="0" applyFont="1" applyBorder="1" applyAlignment="1">
      <alignment horizontal="center" vertical="center" wrapText="1"/>
    </xf>
    <xf numFmtId="0" fontId="12" fillId="0" borderId="39" xfId="0" applyFont="1" applyBorder="1" applyAlignment="1">
      <alignment horizontal="center" vertical="center" wrapText="1"/>
    </xf>
    <xf numFmtId="0" fontId="8" fillId="4" borderId="4" xfId="0" applyFont="1" applyFill="1" applyBorder="1" applyAlignment="1">
      <alignment vertical="top" wrapText="1"/>
    </xf>
    <xf numFmtId="0" fontId="8" fillId="4" borderId="0" xfId="0" applyFont="1" applyFill="1" applyAlignment="1">
      <alignment vertical="top" wrapText="1"/>
    </xf>
    <xf numFmtId="0" fontId="8" fillId="4" borderId="6" xfId="0" applyFont="1" applyFill="1" applyBorder="1" applyAlignment="1">
      <alignment vertical="top" wrapText="1"/>
    </xf>
    <xf numFmtId="0" fontId="8" fillId="4" borderId="7" xfId="0" applyFont="1" applyFill="1" applyBorder="1" applyAlignment="1">
      <alignment vertical="top" wrapText="1"/>
    </xf>
    <xf numFmtId="0" fontId="9" fillId="2" borderId="11" xfId="0" applyFont="1" applyFill="1" applyBorder="1">
      <alignment vertical="center"/>
    </xf>
    <xf numFmtId="0" fontId="6" fillId="2" borderId="14" xfId="0" applyFont="1" applyFill="1" applyBorder="1" applyAlignment="1">
      <alignment vertical="center" wrapText="1"/>
    </xf>
    <xf numFmtId="0" fontId="6" fillId="2" borderId="14" xfId="0" applyFont="1" applyFill="1" applyBorder="1">
      <alignment vertical="center"/>
    </xf>
    <xf numFmtId="0" fontId="6" fillId="2" borderId="27" xfId="0" applyFont="1" applyFill="1" applyBorder="1">
      <alignment vertical="center"/>
    </xf>
    <xf numFmtId="0" fontId="9" fillId="2" borderId="14" xfId="0" applyFont="1" applyFill="1" applyBorder="1" applyAlignment="1">
      <alignment horizontal="left" vertical="center" wrapText="1"/>
    </xf>
    <xf numFmtId="0" fontId="9" fillId="2" borderId="10" xfId="0" applyFont="1" applyFill="1" applyBorder="1">
      <alignment vertical="center"/>
    </xf>
    <xf numFmtId="0" fontId="9" fillId="2" borderId="13" xfId="0" applyFont="1" applyFill="1" applyBorder="1">
      <alignment vertical="center"/>
    </xf>
    <xf numFmtId="0" fontId="9" fillId="3" borderId="27" xfId="0" applyFont="1" applyFill="1" applyBorder="1" applyAlignment="1">
      <alignment horizontal="distributed" vertical="center" indent="1"/>
    </xf>
    <xf numFmtId="0" fontId="14" fillId="0" borderId="4" xfId="0" applyFont="1" applyBorder="1">
      <alignment vertical="center"/>
    </xf>
    <xf numFmtId="0" fontId="6" fillId="12" borderId="0" xfId="0" applyFont="1" applyFill="1">
      <alignment vertical="center"/>
    </xf>
    <xf numFmtId="0" fontId="9" fillId="3" borderId="26" xfId="0" applyFont="1" applyFill="1" applyBorder="1" applyAlignment="1">
      <alignment horizontal="distributed" vertical="center" indent="1"/>
    </xf>
    <xf numFmtId="0" fontId="14" fillId="12" borderId="26" xfId="0" applyFont="1" applyFill="1" applyBorder="1">
      <alignment vertical="center"/>
    </xf>
    <xf numFmtId="0" fontId="9" fillId="3" borderId="26" xfId="0" applyFont="1" applyFill="1" applyBorder="1" applyAlignment="1">
      <alignment horizontal="distributed" vertical="center" wrapText="1" indent="1"/>
    </xf>
    <xf numFmtId="0" fontId="14" fillId="12" borderId="9" xfId="0" applyFont="1" applyFill="1" applyBorder="1">
      <alignment vertical="center"/>
    </xf>
    <xf numFmtId="176" fontId="14" fillId="12" borderId="11" xfId="0" applyNumberFormat="1" applyFont="1" applyFill="1" applyBorder="1" applyAlignment="1">
      <alignment horizontal="center" vertical="center" wrapText="1"/>
    </xf>
    <xf numFmtId="0" fontId="14" fillId="12" borderId="10" xfId="0" applyFont="1" applyFill="1" applyBorder="1">
      <alignment vertical="center"/>
    </xf>
    <xf numFmtId="0" fontId="9" fillId="0" borderId="2" xfId="0" applyFont="1" applyBorder="1" applyAlignment="1">
      <alignment horizontal="distributed" vertical="center" indent="1"/>
    </xf>
    <xf numFmtId="0" fontId="32" fillId="2" borderId="14" xfId="0" applyFont="1" applyFill="1" applyBorder="1">
      <alignment vertical="center"/>
    </xf>
    <xf numFmtId="0" fontId="19" fillId="2" borderId="14" xfId="0" applyFont="1" applyFill="1" applyBorder="1" applyAlignment="1">
      <alignment vertical="center" wrapText="1"/>
    </xf>
    <xf numFmtId="0" fontId="6" fillId="0" borderId="15" xfId="1" applyFont="1" applyBorder="1" applyAlignment="1">
      <alignment vertical="center" wrapText="1"/>
    </xf>
    <xf numFmtId="0" fontId="20" fillId="0" borderId="4" xfId="1" applyFont="1" applyBorder="1" applyAlignment="1">
      <alignment horizontal="left" vertical="top" wrapText="1"/>
    </xf>
    <xf numFmtId="0" fontId="39" fillId="0" borderId="15" xfId="1" applyFont="1" applyBorder="1" applyAlignment="1">
      <alignment horizontal="left" vertical="center"/>
    </xf>
    <xf numFmtId="0" fontId="38" fillId="0" borderId="14" xfId="1" applyFont="1" applyBorder="1" applyAlignment="1">
      <alignment horizontal="left" vertical="center"/>
    </xf>
    <xf numFmtId="0" fontId="20" fillId="0" borderId="26" xfId="1" applyFont="1" applyBorder="1" applyAlignment="1">
      <alignment horizontal="left" vertical="center" wrapText="1"/>
    </xf>
    <xf numFmtId="0" fontId="8" fillId="4" borderId="4" xfId="0" applyFont="1" applyFill="1" applyBorder="1" applyAlignment="1">
      <alignment horizontal="left" vertical="top" wrapText="1"/>
    </xf>
    <xf numFmtId="0" fontId="8" fillId="4" borderId="0" xfId="0" applyFont="1" applyFill="1" applyAlignment="1">
      <alignment horizontal="left" vertical="top" wrapText="1"/>
    </xf>
    <xf numFmtId="0" fontId="9" fillId="0" borderId="7" xfId="0" applyFont="1" applyBorder="1" applyAlignment="1">
      <alignment horizontal="left" vertical="center" wrapText="1"/>
    </xf>
    <xf numFmtId="0" fontId="9" fillId="0" borderId="7" xfId="0" applyFont="1" applyBorder="1" applyAlignment="1">
      <alignment horizontal="right" vertical="center"/>
    </xf>
    <xf numFmtId="0" fontId="6" fillId="0" borderId="0" xfId="1" applyFont="1" applyAlignment="1">
      <alignment horizontal="left" vertical="top" wrapText="1"/>
    </xf>
    <xf numFmtId="0" fontId="9" fillId="0" borderId="0" xfId="1" applyFont="1" applyAlignment="1">
      <alignment horizontal="center" vertical="center" wrapText="1"/>
    </xf>
    <xf numFmtId="0" fontId="9" fillId="0" borderId="0" xfId="1" applyFont="1" applyAlignment="1">
      <alignment horizontal="left" vertical="center" wrapText="1"/>
    </xf>
    <xf numFmtId="0" fontId="6" fillId="0" borderId="27" xfId="1" applyFont="1" applyBorder="1" applyAlignment="1">
      <alignment horizontal="left" vertical="top" wrapText="1"/>
    </xf>
    <xf numFmtId="0" fontId="16" fillId="0" borderId="27" xfId="1" applyFont="1" applyBorder="1" applyAlignment="1">
      <alignment horizontal="left" vertical="center"/>
    </xf>
    <xf numFmtId="0" fontId="6" fillId="0" borderId="2" xfId="1" applyFont="1" applyBorder="1">
      <alignment vertical="center"/>
    </xf>
    <xf numFmtId="0" fontId="9" fillId="13" borderId="26" xfId="0" applyFont="1" applyFill="1" applyBorder="1" applyAlignment="1">
      <alignment horizontal="center" vertical="center"/>
    </xf>
    <xf numFmtId="0" fontId="9" fillId="0" borderId="15" xfId="0" applyFont="1" applyBorder="1" applyAlignment="1">
      <alignment vertical="top" wrapText="1"/>
    </xf>
    <xf numFmtId="0" fontId="9" fillId="12" borderId="30" xfId="0" applyFont="1" applyFill="1" applyBorder="1" applyAlignment="1">
      <alignment horizontal="center" vertical="center"/>
    </xf>
    <xf numFmtId="0" fontId="9" fillId="12" borderId="29" xfId="0" applyFont="1" applyFill="1" applyBorder="1" applyAlignment="1">
      <alignment horizontal="center" vertical="center"/>
    </xf>
    <xf numFmtId="183" fontId="9" fillId="12" borderId="30" xfId="0" applyNumberFormat="1" applyFont="1" applyFill="1" applyBorder="1" applyAlignment="1">
      <alignment horizontal="center" vertical="center"/>
    </xf>
    <xf numFmtId="183" fontId="9" fillId="12" borderId="29" xfId="0" applyNumberFormat="1" applyFont="1" applyFill="1" applyBorder="1" applyAlignment="1">
      <alignment horizontal="center" vertical="center"/>
    </xf>
    <xf numFmtId="57" fontId="9" fillId="13" borderId="26" xfId="0" applyNumberFormat="1" applyFont="1" applyFill="1" applyBorder="1" applyAlignment="1">
      <alignment horizontal="center" vertical="center"/>
    </xf>
    <xf numFmtId="57" fontId="9" fillId="12" borderId="26" xfId="0" applyNumberFormat="1" applyFont="1" applyFill="1" applyBorder="1" applyAlignment="1">
      <alignment horizontal="center" vertical="center"/>
    </xf>
    <xf numFmtId="57" fontId="9" fillId="12" borderId="28" xfId="0" applyNumberFormat="1" applyFont="1" applyFill="1" applyBorder="1" applyAlignment="1">
      <alignment horizontal="center" vertical="center"/>
    </xf>
    <xf numFmtId="57" fontId="9" fillId="12" borderId="14" xfId="0" applyNumberFormat="1" applyFont="1" applyFill="1" applyBorder="1" applyAlignment="1">
      <alignment horizontal="center" vertical="center"/>
    </xf>
    <xf numFmtId="0" fontId="8" fillId="11" borderId="14" xfId="1" applyFont="1" applyFill="1" applyBorder="1" applyAlignment="1">
      <alignment vertical="center" shrinkToFit="1"/>
    </xf>
    <xf numFmtId="0" fontId="8" fillId="11" borderId="15" xfId="1" applyFont="1" applyFill="1" applyBorder="1" applyAlignment="1">
      <alignment vertical="center" shrinkToFit="1"/>
    </xf>
    <xf numFmtId="0" fontId="8" fillId="12" borderId="28" xfId="1" applyFont="1" applyFill="1" applyBorder="1" applyAlignment="1">
      <alignment horizontal="center" vertical="center" shrinkToFit="1"/>
    </xf>
    <xf numFmtId="178" fontId="7" fillId="0" borderId="0" xfId="0" applyNumberFormat="1" applyFont="1" applyAlignment="1">
      <alignment horizontal="left" vertical="top" wrapText="1"/>
    </xf>
    <xf numFmtId="0" fontId="42" fillId="0" borderId="14" xfId="1" applyFont="1" applyBorder="1" applyAlignment="1">
      <alignment vertical="top" wrapText="1"/>
    </xf>
    <xf numFmtId="0" fontId="22" fillId="0" borderId="14" xfId="1" applyFont="1" applyBorder="1" applyAlignment="1">
      <alignment vertical="top" wrapText="1"/>
    </xf>
    <xf numFmtId="0" fontId="46" fillId="2" borderId="14" xfId="0" applyFont="1" applyFill="1" applyBorder="1" applyAlignment="1">
      <alignment vertical="center" wrapText="1"/>
    </xf>
    <xf numFmtId="0" fontId="8" fillId="4" borderId="6" xfId="0" applyFont="1" applyFill="1" applyBorder="1" applyAlignment="1">
      <alignment horizontal="left" vertical="top" wrapText="1"/>
    </xf>
    <xf numFmtId="0" fontId="8" fillId="4" borderId="8" xfId="0" applyFont="1" applyFill="1" applyBorder="1" applyAlignment="1">
      <alignment horizontal="left" vertical="top" wrapText="1"/>
    </xf>
    <xf numFmtId="57" fontId="9" fillId="14" borderId="28" xfId="0" applyNumberFormat="1" applyFont="1" applyFill="1" applyBorder="1" applyAlignment="1">
      <alignment horizontal="center" vertical="center"/>
    </xf>
    <xf numFmtId="0" fontId="8" fillId="11" borderId="15" xfId="1" applyFont="1" applyFill="1" applyBorder="1" applyAlignment="1">
      <alignment horizontal="center" vertical="center"/>
    </xf>
    <xf numFmtId="0" fontId="8" fillId="12" borderId="15" xfId="1" applyFont="1" applyFill="1" applyBorder="1" applyAlignment="1">
      <alignment horizontal="center" vertical="center"/>
    </xf>
    <xf numFmtId="0" fontId="8" fillId="12" borderId="26" xfId="1" applyFont="1" applyFill="1" applyBorder="1" applyAlignment="1">
      <alignment horizontal="center" vertical="center"/>
    </xf>
    <xf numFmtId="0" fontId="8" fillId="12" borderId="9" xfId="1" applyFont="1" applyFill="1" applyBorder="1" applyAlignment="1">
      <alignment horizontal="center" vertical="center" wrapText="1"/>
    </xf>
    <xf numFmtId="0" fontId="8" fillId="12" borderId="9" xfId="1" applyFont="1" applyFill="1" applyBorder="1" applyAlignment="1">
      <alignment horizontal="center" vertical="center"/>
    </xf>
    <xf numFmtId="0" fontId="8" fillId="12" borderId="26" xfId="0" applyFont="1" applyFill="1" applyBorder="1" applyAlignment="1">
      <alignment horizontal="center" vertical="center"/>
    </xf>
    <xf numFmtId="0" fontId="8" fillId="11" borderId="27" xfId="0" applyFont="1" applyFill="1" applyBorder="1" applyAlignment="1">
      <alignment horizontal="center" vertical="center"/>
    </xf>
    <xf numFmtId="0" fontId="8" fillId="11" borderId="14" xfId="0" applyFont="1" applyFill="1" applyBorder="1" applyAlignment="1">
      <alignment horizontal="center" vertical="center"/>
    </xf>
    <xf numFmtId="0" fontId="8" fillId="11" borderId="15" xfId="0" applyFont="1" applyFill="1" applyBorder="1" applyAlignment="1">
      <alignment horizontal="center" vertical="center"/>
    </xf>
    <xf numFmtId="0" fontId="8" fillId="6" borderId="26" xfId="0" applyFont="1" applyFill="1" applyBorder="1" applyAlignment="1">
      <alignment horizontal="center" vertical="center"/>
    </xf>
    <xf numFmtId="0" fontId="8" fillId="11" borderId="26" xfId="0" applyFont="1" applyFill="1" applyBorder="1" applyAlignment="1">
      <alignment horizontal="center" vertical="center"/>
    </xf>
    <xf numFmtId="0" fontId="8" fillId="11" borderId="27" xfId="0" applyFont="1" applyFill="1" applyBorder="1" applyAlignment="1">
      <alignment horizontal="center" vertical="center" wrapText="1"/>
    </xf>
    <xf numFmtId="0" fontId="8" fillId="12" borderId="29" xfId="0" applyFont="1" applyFill="1" applyBorder="1" applyAlignment="1">
      <alignment horizontal="center" vertical="center"/>
    </xf>
    <xf numFmtId="0" fontId="8" fillId="12" borderId="31" xfId="0" applyFont="1" applyFill="1" applyBorder="1" applyAlignment="1">
      <alignment horizontal="center" vertical="center"/>
    </xf>
    <xf numFmtId="0" fontId="8" fillId="14" borderId="26" xfId="0" applyFont="1" applyFill="1" applyBorder="1" applyAlignment="1">
      <alignment horizontal="center" vertical="center"/>
    </xf>
    <xf numFmtId="0" fontId="9" fillId="12" borderId="26" xfId="0" applyFont="1" applyFill="1" applyBorder="1" applyAlignment="1">
      <alignment horizontal="right" vertical="center"/>
    </xf>
    <xf numFmtId="0" fontId="9" fillId="12" borderId="8" xfId="0" applyFont="1" applyFill="1" applyBorder="1" applyAlignment="1">
      <alignment horizontal="right" vertical="center"/>
    </xf>
    <xf numFmtId="0" fontId="33" fillId="0" borderId="6" xfId="0" applyFont="1" applyBorder="1" applyAlignment="1">
      <alignment horizontal="right" vertical="center" wrapText="1"/>
    </xf>
    <xf numFmtId="0" fontId="9" fillId="2" borderId="11" xfId="0" applyFont="1" applyFill="1" applyBorder="1" applyAlignment="1">
      <alignment horizontal="left" vertical="center" wrapText="1"/>
    </xf>
    <xf numFmtId="0" fontId="9" fillId="2" borderId="2" xfId="0" applyFont="1" applyFill="1" applyBorder="1" applyAlignment="1">
      <alignment horizontal="left" vertical="center"/>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9" fillId="2" borderId="0" xfId="0" applyFont="1" applyFill="1" applyAlignment="1">
      <alignment horizontal="left" vertical="center"/>
    </xf>
    <xf numFmtId="0" fontId="9" fillId="2" borderId="11" xfId="0" applyFont="1" applyFill="1" applyBorder="1" applyAlignment="1">
      <alignment horizontal="left" vertical="center"/>
    </xf>
    <xf numFmtId="0" fontId="9" fillId="0" borderId="0" xfId="1" applyFont="1" applyAlignment="1">
      <alignment horizontal="left" vertical="center"/>
    </xf>
    <xf numFmtId="0" fontId="9" fillId="12" borderId="0" xfId="1" applyFont="1" applyFill="1" applyAlignment="1">
      <alignment horizontal="center" vertical="center" wrapText="1"/>
    </xf>
    <xf numFmtId="0" fontId="9" fillId="12" borderId="7" xfId="1" applyFont="1" applyFill="1" applyBorder="1" applyAlignment="1">
      <alignment horizontal="center" vertical="center" wrapText="1"/>
    </xf>
    <xf numFmtId="0" fontId="9" fillId="0" borderId="7" xfId="1" applyFont="1" applyBorder="1" applyAlignment="1">
      <alignment horizontal="center" vertical="top" wrapText="1"/>
    </xf>
    <xf numFmtId="0" fontId="9" fillId="2" borderId="7" xfId="1" applyFont="1" applyFill="1" applyBorder="1" applyAlignment="1">
      <alignment horizontal="center" vertical="center" wrapText="1"/>
    </xf>
    <xf numFmtId="0" fontId="9" fillId="2" borderId="25" xfId="0" applyFont="1" applyFill="1" applyBorder="1">
      <alignment vertical="center"/>
    </xf>
    <xf numFmtId="0" fontId="9" fillId="2" borderId="1" xfId="0" applyFont="1" applyFill="1" applyBorder="1" applyAlignment="1">
      <alignment horizontal="center" vertical="center"/>
    </xf>
    <xf numFmtId="0" fontId="9" fillId="0" borderId="2" xfId="0" applyFont="1" applyBorder="1" applyAlignment="1">
      <alignment horizontal="right" vertical="center" wrapText="1"/>
    </xf>
    <xf numFmtId="0" fontId="9" fillId="0" borderId="8" xfId="0" applyFont="1" applyBorder="1" applyAlignment="1">
      <alignment horizontal="right" vertical="center" wrapText="1"/>
    </xf>
    <xf numFmtId="0" fontId="9" fillId="2" borderId="6" xfId="0" applyFont="1" applyFill="1" applyBorder="1" applyAlignment="1">
      <alignment horizontal="center" vertical="center"/>
    </xf>
    <xf numFmtId="0" fontId="9" fillId="0" borderId="7" xfId="0" applyFont="1" applyBorder="1" applyAlignment="1">
      <alignment horizontal="right" vertical="center" wrapText="1"/>
    </xf>
    <xf numFmtId="0" fontId="9" fillId="2" borderId="1" xfId="0" applyFont="1" applyFill="1" applyBorder="1" applyAlignment="1">
      <alignment horizontal="center" vertical="center" wrapText="1"/>
    </xf>
    <xf numFmtId="0" fontId="9" fillId="2" borderId="6" xfId="0" applyFont="1" applyFill="1" applyBorder="1">
      <alignment vertical="center"/>
    </xf>
    <xf numFmtId="49" fontId="9" fillId="2" borderId="7" xfId="0" applyNumberFormat="1" applyFont="1" applyFill="1" applyBorder="1">
      <alignment vertical="center"/>
    </xf>
    <xf numFmtId="0" fontId="9" fillId="2" borderId="20" xfId="0" applyFont="1" applyFill="1" applyBorder="1" applyAlignment="1">
      <alignment horizontal="center" vertical="center"/>
    </xf>
    <xf numFmtId="0" fontId="9" fillId="2" borderId="23" xfId="0" applyFont="1" applyFill="1" applyBorder="1" applyAlignment="1">
      <alignment horizontal="center" vertical="center"/>
    </xf>
    <xf numFmtId="0" fontId="9" fillId="0" borderId="1" xfId="0" applyFont="1" applyBorder="1" applyAlignment="1">
      <alignment horizontal="center" vertical="center"/>
    </xf>
    <xf numFmtId="0" fontId="9" fillId="0" borderId="9" xfId="0" applyFont="1" applyBorder="1" applyAlignment="1">
      <alignment horizontal="center" vertical="center"/>
    </xf>
    <xf numFmtId="0" fontId="20" fillId="2" borderId="14" xfId="0" applyFont="1" applyFill="1" applyBorder="1">
      <alignment vertical="center"/>
    </xf>
    <xf numFmtId="0" fontId="9" fillId="0" borderId="4" xfId="1" applyFont="1" applyBorder="1" applyAlignment="1">
      <alignment horizontal="center" vertical="center" wrapText="1"/>
    </xf>
    <xf numFmtId="0" fontId="9" fillId="0" borderId="6" xfId="1" applyFont="1" applyBorder="1" applyAlignment="1">
      <alignment horizontal="center" vertical="center" wrapText="1"/>
    </xf>
    <xf numFmtId="0" fontId="9" fillId="0" borderId="9" xfId="1" applyFont="1" applyBorder="1" applyAlignment="1">
      <alignment horizontal="center" vertical="center" wrapText="1"/>
    </xf>
    <xf numFmtId="0" fontId="9" fillId="0" borderId="1" xfId="1" applyFont="1" applyBorder="1" applyAlignment="1">
      <alignment horizontal="center" vertical="center" wrapText="1"/>
    </xf>
    <xf numFmtId="0" fontId="9" fillId="0" borderId="19" xfId="1" applyFont="1" applyBorder="1" applyAlignment="1">
      <alignment horizontal="center" vertical="center" wrapText="1"/>
    </xf>
    <xf numFmtId="0" fontId="9" fillId="0" borderId="14" xfId="1" applyFont="1" applyBorder="1" applyAlignment="1">
      <alignment horizontal="center" vertical="center" wrapText="1"/>
    </xf>
    <xf numFmtId="0" fontId="6" fillId="0" borderId="15" xfId="1" applyFont="1" applyBorder="1" applyAlignment="1">
      <alignment vertical="top"/>
    </xf>
    <xf numFmtId="177" fontId="9" fillId="0" borderId="11" xfId="1" applyNumberFormat="1" applyFont="1" applyBorder="1" applyAlignment="1">
      <alignment vertical="center" wrapText="1"/>
    </xf>
    <xf numFmtId="178" fontId="13" fillId="4" borderId="26" xfId="0" applyNumberFormat="1" applyFont="1" applyFill="1" applyBorder="1" applyAlignment="1">
      <alignment horizontal="center" vertical="center" wrapText="1"/>
    </xf>
    <xf numFmtId="178" fontId="13" fillId="0" borderId="26" xfId="0" applyNumberFormat="1" applyFont="1" applyBorder="1">
      <alignment vertical="center"/>
    </xf>
    <xf numFmtId="0" fontId="9" fillId="0" borderId="9" xfId="0" applyFont="1" applyBorder="1" applyAlignment="1">
      <alignment horizontal="left" vertical="center"/>
    </xf>
    <xf numFmtId="0" fontId="9" fillId="0" borderId="10" xfId="0" applyFont="1" applyBorder="1" applyAlignment="1">
      <alignment horizontal="left" vertical="center"/>
    </xf>
    <xf numFmtId="0" fontId="12" fillId="0" borderId="0" xfId="0" applyFont="1" applyAlignment="1">
      <alignment horizontal="center" vertical="center" wrapText="1"/>
    </xf>
    <xf numFmtId="0" fontId="12" fillId="0" borderId="26" xfId="0" applyFont="1" applyBorder="1" applyAlignment="1">
      <alignment horizontal="center" vertical="center"/>
    </xf>
    <xf numFmtId="0" fontId="12" fillId="0" borderId="36"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15" xfId="0" applyFont="1" applyBorder="1" applyAlignment="1">
      <alignment horizontal="center" vertical="center" wrapText="1"/>
    </xf>
    <xf numFmtId="0" fontId="12" fillId="0" borderId="9" xfId="0" applyFont="1" applyBorder="1" applyAlignment="1">
      <alignment horizontal="center" vertical="center" wrapText="1"/>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0" fontId="7" fillId="0" borderId="0" xfId="0" applyFont="1" applyAlignment="1">
      <alignment horizontal="left" vertical="top" wrapText="1"/>
    </xf>
    <xf numFmtId="0" fontId="12" fillId="0" borderId="9" xfId="0" applyFont="1" applyBorder="1" applyAlignment="1">
      <alignment horizontal="left" vertical="center"/>
    </xf>
    <xf numFmtId="0" fontId="12" fillId="0" borderId="11" xfId="0" applyFont="1" applyBorder="1" applyAlignment="1">
      <alignment horizontal="left" vertical="center"/>
    </xf>
    <xf numFmtId="0" fontId="12" fillId="0" borderId="15" xfId="0" applyFont="1" applyBorder="1" applyAlignment="1">
      <alignment horizontal="center" vertical="center"/>
    </xf>
    <xf numFmtId="181" fontId="13" fillId="12" borderId="42" xfId="0" applyNumberFormat="1" applyFont="1" applyFill="1" applyBorder="1" applyAlignment="1">
      <alignment horizontal="center" vertical="center"/>
    </xf>
    <xf numFmtId="0" fontId="12" fillId="9" borderId="26" xfId="0" applyFont="1" applyFill="1" applyBorder="1" applyAlignment="1">
      <alignment horizontal="center" vertical="center" wrapText="1"/>
    </xf>
    <xf numFmtId="178" fontId="12" fillId="12" borderId="26" xfId="0" applyNumberFormat="1" applyFont="1" applyFill="1" applyBorder="1">
      <alignment vertical="center"/>
    </xf>
    <xf numFmtId="188" fontId="12" fillId="0" borderId="26" xfId="0" applyNumberFormat="1" applyFont="1" applyBorder="1" applyAlignment="1">
      <alignment horizontal="center" vertical="center"/>
    </xf>
    <xf numFmtId="0" fontId="12" fillId="0" borderId="40" xfId="0" applyFont="1" applyBorder="1" applyAlignment="1">
      <alignment horizontal="center" vertical="center"/>
    </xf>
    <xf numFmtId="0" fontId="12" fillId="0" borderId="45" xfId="0" applyFont="1" applyBorder="1">
      <alignment vertical="center"/>
    </xf>
    <xf numFmtId="178" fontId="12" fillId="0" borderId="40" xfId="0" applyNumberFormat="1" applyFont="1" applyBorder="1">
      <alignment vertical="center"/>
    </xf>
    <xf numFmtId="178" fontId="12" fillId="12" borderId="40" xfId="0" applyNumberFormat="1" applyFont="1" applyFill="1" applyBorder="1">
      <alignment vertical="center"/>
    </xf>
    <xf numFmtId="188" fontId="12" fillId="0" borderId="40" xfId="0" applyNumberFormat="1" applyFont="1" applyBorder="1" applyAlignment="1">
      <alignment horizontal="center" vertical="center"/>
    </xf>
    <xf numFmtId="179" fontId="12" fillId="6" borderId="40" xfId="0" applyNumberFormat="1" applyFont="1" applyFill="1" applyBorder="1" applyAlignment="1">
      <alignment horizontal="center" vertical="center"/>
    </xf>
    <xf numFmtId="178" fontId="12" fillId="6" borderId="40" xfId="0" applyNumberFormat="1" applyFont="1" applyFill="1" applyBorder="1">
      <alignment vertical="center"/>
    </xf>
    <xf numFmtId="0" fontId="12" fillId="6" borderId="40" xfId="0" applyFont="1" applyFill="1" applyBorder="1">
      <alignment vertical="center"/>
    </xf>
    <xf numFmtId="0" fontId="12" fillId="0" borderId="50" xfId="0" applyFont="1" applyBorder="1" applyAlignment="1">
      <alignment horizontal="center" vertical="center"/>
    </xf>
    <xf numFmtId="0" fontId="12" fillId="0" borderId="51" xfId="0" applyFont="1" applyBorder="1">
      <alignment vertical="center"/>
    </xf>
    <xf numFmtId="178" fontId="12" fillId="12" borderId="50" xfId="0" applyNumberFormat="1" applyFont="1" applyFill="1" applyBorder="1" applyAlignment="1">
      <alignment horizontal="center" vertical="center"/>
    </xf>
    <xf numFmtId="178" fontId="13" fillId="0" borderId="50" xfId="0" applyNumberFormat="1" applyFont="1" applyBorder="1">
      <alignment vertical="center"/>
    </xf>
    <xf numFmtId="188" fontId="12" fillId="0" borderId="50" xfId="0" applyNumberFormat="1" applyFont="1" applyBorder="1" applyAlignment="1">
      <alignment horizontal="center" vertical="center"/>
    </xf>
    <xf numFmtId="179" fontId="12" fillId="6" borderId="50" xfId="0" applyNumberFormat="1" applyFont="1" applyFill="1" applyBorder="1" applyAlignment="1">
      <alignment horizontal="center" vertical="center"/>
    </xf>
    <xf numFmtId="178" fontId="12" fillId="6" borderId="50" xfId="0" applyNumberFormat="1" applyFont="1" applyFill="1" applyBorder="1">
      <alignment vertical="center"/>
    </xf>
    <xf numFmtId="0" fontId="12" fillId="6" borderId="50" xfId="0" applyFont="1" applyFill="1" applyBorder="1">
      <alignment vertical="center"/>
    </xf>
    <xf numFmtId="0" fontId="12" fillId="0" borderId="6" xfId="0" applyFont="1" applyBorder="1">
      <alignment vertical="center"/>
    </xf>
    <xf numFmtId="0" fontId="12" fillId="0" borderId="15" xfId="0" applyFont="1" applyBorder="1">
      <alignment vertical="center"/>
    </xf>
    <xf numFmtId="178" fontId="12" fillId="12" borderId="15" xfId="0" applyNumberFormat="1" applyFont="1" applyFill="1" applyBorder="1">
      <alignment vertical="center"/>
    </xf>
    <xf numFmtId="178" fontId="13" fillId="0" borderId="15" xfId="0" applyNumberFormat="1" applyFont="1" applyBorder="1">
      <alignment vertical="center"/>
    </xf>
    <xf numFmtId="188" fontId="12" fillId="0" borderId="15" xfId="0" applyNumberFormat="1" applyFont="1" applyBorder="1" applyAlignment="1">
      <alignment horizontal="center" vertical="center"/>
    </xf>
    <xf numFmtId="179" fontId="12" fillId="6" borderId="15" xfId="0" applyNumberFormat="1" applyFont="1" applyFill="1" applyBorder="1" applyAlignment="1">
      <alignment horizontal="center" vertical="center"/>
    </xf>
    <xf numFmtId="178" fontId="12" fillId="6" borderId="15" xfId="0" applyNumberFormat="1" applyFont="1" applyFill="1" applyBorder="1">
      <alignment vertical="center"/>
    </xf>
    <xf numFmtId="0" fontId="12" fillId="6" borderId="15" xfId="0" applyFont="1" applyFill="1" applyBorder="1">
      <alignment vertical="center"/>
    </xf>
    <xf numFmtId="0" fontId="7" fillId="0" borderId="0" xfId="0" applyFont="1" applyAlignment="1">
      <alignment vertical="top"/>
    </xf>
    <xf numFmtId="0" fontId="7" fillId="0" borderId="2" xfId="0" applyFont="1" applyBorder="1" applyAlignment="1">
      <alignment vertical="top" wrapText="1"/>
    </xf>
    <xf numFmtId="0" fontId="49" fillId="0" borderId="0" xfId="0" applyFont="1" applyAlignment="1">
      <alignment vertical="center" wrapText="1"/>
    </xf>
    <xf numFmtId="0" fontId="50" fillId="0" borderId="0" xfId="0" applyFont="1" applyAlignment="1">
      <alignment vertical="top" wrapText="1"/>
    </xf>
    <xf numFmtId="0" fontId="12" fillId="12" borderId="26" xfId="0" applyFont="1" applyFill="1" applyBorder="1">
      <alignment vertical="center"/>
    </xf>
    <xf numFmtId="0" fontId="12" fillId="12" borderId="26" xfId="0" applyFont="1" applyFill="1" applyBorder="1" applyAlignment="1">
      <alignment horizontal="center" vertical="center"/>
    </xf>
    <xf numFmtId="181" fontId="13" fillId="12" borderId="7" xfId="0" applyNumberFormat="1" applyFont="1" applyFill="1" applyBorder="1" applyAlignment="1">
      <alignment horizontal="center" vertical="center"/>
    </xf>
    <xf numFmtId="178" fontId="7" fillId="9" borderId="11" xfId="0" applyNumberFormat="1" applyFont="1" applyFill="1" applyBorder="1" applyAlignment="1">
      <alignment horizontal="center" vertical="center" wrapText="1"/>
    </xf>
    <xf numFmtId="0" fontId="12" fillId="0" borderId="40" xfId="0" applyFont="1" applyBorder="1">
      <alignment vertical="center"/>
    </xf>
    <xf numFmtId="0" fontId="12" fillId="12" borderId="40" xfId="0" applyFont="1" applyFill="1" applyBorder="1" applyAlignment="1">
      <alignment horizontal="center" vertical="center"/>
    </xf>
    <xf numFmtId="0" fontId="12" fillId="0" borderId="32" xfId="0" applyFont="1" applyBorder="1">
      <alignment vertical="center"/>
    </xf>
    <xf numFmtId="0" fontId="12" fillId="12" borderId="32" xfId="0" applyFont="1" applyFill="1" applyBorder="1" applyAlignment="1">
      <alignment horizontal="center" vertical="center"/>
    </xf>
    <xf numFmtId="178" fontId="12" fillId="0" borderId="15" xfId="0" applyNumberFormat="1" applyFont="1" applyBorder="1">
      <alignment vertical="center"/>
    </xf>
    <xf numFmtId="188" fontId="12" fillId="0" borderId="32" xfId="0" applyNumberFormat="1" applyFont="1" applyBorder="1" applyAlignment="1">
      <alignment horizontal="center" vertical="center"/>
    </xf>
    <xf numFmtId="179" fontId="12" fillId="6" borderId="32" xfId="0" applyNumberFormat="1" applyFont="1" applyFill="1" applyBorder="1" applyAlignment="1">
      <alignment horizontal="center" vertical="center"/>
    </xf>
    <xf numFmtId="180" fontId="12" fillId="6" borderId="32" xfId="0" applyNumberFormat="1" applyFont="1" applyFill="1" applyBorder="1">
      <alignment vertical="center"/>
    </xf>
    <xf numFmtId="188" fontId="12" fillId="6" borderId="32" xfId="0" applyNumberFormat="1" applyFont="1" applyFill="1" applyBorder="1" applyAlignment="1">
      <alignment horizontal="center" vertical="center"/>
    </xf>
    <xf numFmtId="0" fontId="12" fillId="6" borderId="32" xfId="0" applyFont="1" applyFill="1" applyBorder="1">
      <alignment vertical="center"/>
    </xf>
    <xf numFmtId="0" fontId="17" fillId="0" borderId="0" xfId="0" applyFont="1" applyAlignment="1">
      <alignment horizontal="left" vertical="center"/>
    </xf>
    <xf numFmtId="188" fontId="12" fillId="6" borderId="15" xfId="0" applyNumberFormat="1" applyFont="1" applyFill="1" applyBorder="1" applyAlignment="1">
      <alignment horizontal="center" vertical="center"/>
    </xf>
    <xf numFmtId="188" fontId="12" fillId="6" borderId="26" xfId="0" applyNumberFormat="1" applyFont="1" applyFill="1" applyBorder="1" applyAlignment="1">
      <alignment horizontal="center" vertical="center"/>
    </xf>
    <xf numFmtId="188" fontId="12" fillId="6" borderId="40" xfId="0" applyNumberFormat="1" applyFont="1" applyFill="1" applyBorder="1" applyAlignment="1">
      <alignment horizontal="center" vertical="center"/>
    </xf>
    <xf numFmtId="0" fontId="12" fillId="0" borderId="50" xfId="0" applyFont="1" applyBorder="1">
      <alignment vertical="center"/>
    </xf>
    <xf numFmtId="178" fontId="12" fillId="0" borderId="50" xfId="0" applyNumberFormat="1" applyFont="1" applyBorder="1">
      <alignment vertical="center"/>
    </xf>
    <xf numFmtId="188" fontId="12" fillId="6" borderId="50" xfId="0" applyNumberFormat="1" applyFont="1" applyFill="1" applyBorder="1" applyAlignment="1">
      <alignment horizontal="center" vertical="center"/>
    </xf>
    <xf numFmtId="0" fontId="12" fillId="0" borderId="37" xfId="0" applyFont="1" applyBorder="1">
      <alignment vertical="center"/>
    </xf>
    <xf numFmtId="178" fontId="12" fillId="0" borderId="36" xfId="0" applyNumberFormat="1" applyFont="1" applyBorder="1">
      <alignment vertical="center"/>
    </xf>
    <xf numFmtId="180" fontId="12" fillId="6" borderId="40" xfId="0" applyNumberFormat="1" applyFont="1" applyFill="1" applyBorder="1">
      <alignment vertical="center"/>
    </xf>
    <xf numFmtId="178" fontId="12" fillId="0" borderId="15" xfId="0" applyNumberFormat="1" applyFont="1" applyBorder="1" applyAlignment="1">
      <alignment horizontal="center" vertical="center"/>
    </xf>
    <xf numFmtId="0" fontId="12" fillId="6" borderId="15" xfId="0" applyFont="1" applyFill="1" applyBorder="1" applyAlignment="1">
      <alignment horizontal="center" vertical="center"/>
    </xf>
    <xf numFmtId="178" fontId="7" fillId="0" borderId="0" xfId="0" applyNumberFormat="1" applyFont="1" applyAlignment="1">
      <alignment horizontal="left" vertical="center" wrapText="1"/>
    </xf>
    <xf numFmtId="0" fontId="7" fillId="0" borderId="7" xfId="0" applyFont="1" applyBorder="1" applyAlignment="1">
      <alignment vertical="top" wrapText="1"/>
    </xf>
    <xf numFmtId="0" fontId="12" fillId="0" borderId="0" xfId="0" applyFont="1" applyAlignment="1">
      <alignment horizontal="right" vertical="center"/>
    </xf>
    <xf numFmtId="178" fontId="12" fillId="0" borderId="53" xfId="0" applyNumberFormat="1" applyFont="1" applyBorder="1">
      <alignment vertical="center"/>
    </xf>
    <xf numFmtId="0" fontId="12" fillId="0" borderId="53" xfId="0" applyFont="1" applyBorder="1" applyAlignment="1">
      <alignment horizontal="center" vertical="center"/>
    </xf>
    <xf numFmtId="0" fontId="48" fillId="0" borderId="0" xfId="0" applyFont="1">
      <alignment vertical="center"/>
    </xf>
    <xf numFmtId="178" fontId="12" fillId="0" borderId="0" xfId="0" applyNumberFormat="1" applyFont="1">
      <alignment vertical="center"/>
    </xf>
    <xf numFmtId="0" fontId="12" fillId="0" borderId="41" xfId="0" applyFont="1" applyBorder="1">
      <alignment vertical="center"/>
    </xf>
    <xf numFmtId="0" fontId="7" fillId="0" borderId="41" xfId="0" applyFont="1" applyBorder="1">
      <alignment vertical="center"/>
    </xf>
    <xf numFmtId="0" fontId="12" fillId="0" borderId="54" xfId="0" applyFont="1" applyBorder="1">
      <alignment vertical="center"/>
    </xf>
    <xf numFmtId="0" fontId="12" fillId="0" borderId="55" xfId="0" applyFont="1" applyBorder="1" applyAlignment="1">
      <alignment horizontal="center" vertical="center"/>
    </xf>
    <xf numFmtId="0" fontId="9" fillId="0" borderId="7" xfId="1" applyFont="1" applyBorder="1" applyAlignment="1">
      <alignment horizontal="left" vertical="center" wrapText="1"/>
    </xf>
    <xf numFmtId="0" fontId="9" fillId="0" borderId="10" xfId="1" applyFont="1" applyBorder="1" applyAlignment="1">
      <alignment horizontal="left" vertical="center" wrapText="1"/>
    </xf>
    <xf numFmtId="0" fontId="9" fillId="0" borderId="11" xfId="1" applyFont="1" applyBorder="1" applyAlignment="1">
      <alignment horizontal="left" vertical="center" wrapText="1"/>
    </xf>
    <xf numFmtId="0" fontId="9" fillId="0" borderId="7" xfId="1" applyFont="1" applyBorder="1" applyAlignment="1">
      <alignment vertical="center" wrapText="1"/>
    </xf>
    <xf numFmtId="0" fontId="9" fillId="11" borderId="9" xfId="1" applyFont="1" applyFill="1" applyBorder="1" applyAlignment="1">
      <alignment vertical="center" wrapText="1"/>
    </xf>
    <xf numFmtId="0" fontId="9" fillId="11" borderId="11" xfId="1" applyFont="1" applyFill="1" applyBorder="1" applyAlignment="1">
      <alignment vertical="center" wrapText="1"/>
    </xf>
    <xf numFmtId="0" fontId="13" fillId="0" borderId="10" xfId="0" applyFont="1" applyBorder="1">
      <alignment vertical="center"/>
    </xf>
    <xf numFmtId="0" fontId="13" fillId="0" borderId="0" xfId="0" applyFont="1" applyAlignment="1">
      <alignment vertical="top" wrapText="1"/>
    </xf>
    <xf numFmtId="178" fontId="13" fillId="0" borderId="26" xfId="0" applyNumberFormat="1" applyFont="1" applyBorder="1" applyAlignment="1">
      <alignment horizontal="center" vertical="center" wrapText="1"/>
    </xf>
    <xf numFmtId="178" fontId="13" fillId="9" borderId="26" xfId="0" applyNumberFormat="1" applyFont="1" applyFill="1" applyBorder="1" applyAlignment="1">
      <alignment horizontal="center" vertical="center" wrapText="1"/>
    </xf>
    <xf numFmtId="0" fontId="13" fillId="0" borderId="26" xfId="0" applyFont="1" applyBorder="1">
      <alignment vertical="center"/>
    </xf>
    <xf numFmtId="0" fontId="6" fillId="0" borderId="15" xfId="1" applyFont="1" applyBorder="1" applyAlignment="1">
      <alignment horizontal="left" vertical="top" wrapText="1"/>
    </xf>
    <xf numFmtId="0" fontId="9" fillId="4" borderId="4" xfId="1" applyFont="1" applyFill="1" applyBorder="1" applyAlignment="1">
      <alignment horizontal="left" vertical="top"/>
    </xf>
    <xf numFmtId="0" fontId="9" fillId="4" borderId="5" xfId="1" applyFont="1" applyFill="1" applyBorder="1" applyAlignment="1">
      <alignment horizontal="left" vertical="top"/>
    </xf>
    <xf numFmtId="0" fontId="9" fillId="11" borderId="9" xfId="1" applyFont="1" applyFill="1" applyBorder="1">
      <alignment vertical="center"/>
    </xf>
    <xf numFmtId="0" fontId="9" fillId="11" borderId="11" xfId="1" applyFont="1" applyFill="1" applyBorder="1">
      <alignment vertical="center"/>
    </xf>
    <xf numFmtId="0" fontId="8" fillId="12" borderId="15" xfId="0" applyFont="1" applyFill="1" applyBorder="1" applyAlignment="1">
      <alignment horizontal="center" vertical="center"/>
    </xf>
    <xf numFmtId="0" fontId="9" fillId="2" borderId="0" xfId="0" applyFont="1" applyFill="1" applyAlignment="1">
      <alignment vertical="center" wrapText="1"/>
    </xf>
    <xf numFmtId="0" fontId="9" fillId="2" borderId="0" xfId="0" applyFont="1" applyFill="1" applyAlignment="1">
      <alignment horizontal="right" vertical="center"/>
    </xf>
    <xf numFmtId="184" fontId="9" fillId="12" borderId="15" xfId="0" applyNumberFormat="1" applyFont="1" applyFill="1" applyBorder="1" applyAlignment="1">
      <alignment horizontal="right" vertical="center"/>
    </xf>
    <xf numFmtId="0" fontId="9" fillId="2" borderId="15" xfId="0" applyFont="1" applyFill="1" applyBorder="1" applyAlignment="1">
      <alignment horizontal="left" vertical="center" wrapText="1"/>
    </xf>
    <xf numFmtId="0" fontId="33" fillId="0" borderId="8" xfId="0" applyFont="1" applyBorder="1" applyAlignment="1">
      <alignment horizontal="right" vertical="center" wrapText="1"/>
    </xf>
    <xf numFmtId="0" fontId="8" fillId="12" borderId="15" xfId="1" applyFont="1" applyFill="1" applyBorder="1" applyAlignment="1">
      <alignment horizontal="center" vertical="center" shrinkToFit="1"/>
    </xf>
    <xf numFmtId="0" fontId="6" fillId="0" borderId="26" xfId="1" applyFont="1" applyBorder="1" applyAlignment="1">
      <alignment vertical="top" wrapText="1"/>
    </xf>
    <xf numFmtId="0" fontId="46" fillId="2" borderId="15" xfId="0" applyFont="1" applyFill="1" applyBorder="1" applyAlignment="1">
      <alignment vertical="center" wrapText="1"/>
    </xf>
    <xf numFmtId="0" fontId="9" fillId="4" borderId="0" xfId="1" applyFont="1" applyFill="1" applyAlignment="1">
      <alignment horizontal="left" vertical="top"/>
    </xf>
    <xf numFmtId="0" fontId="43" fillId="0" borderId="15" xfId="1" applyFont="1" applyBorder="1" applyAlignment="1">
      <alignment vertical="top" wrapText="1"/>
    </xf>
    <xf numFmtId="0" fontId="16" fillId="4" borderId="27" xfId="0" applyFont="1" applyFill="1" applyBorder="1" applyAlignment="1">
      <alignment vertical="top"/>
    </xf>
    <xf numFmtId="0" fontId="16" fillId="4" borderId="14" xfId="0" applyFont="1" applyFill="1" applyBorder="1" applyAlignment="1">
      <alignment vertical="top"/>
    </xf>
    <xf numFmtId="0" fontId="20" fillId="0" borderId="6" xfId="1" applyFont="1" applyBorder="1" applyAlignment="1">
      <alignment horizontal="left" vertical="center"/>
    </xf>
    <xf numFmtId="0" fontId="9" fillId="0" borderId="15" xfId="0" applyFont="1" applyBorder="1">
      <alignment vertical="center"/>
    </xf>
    <xf numFmtId="0" fontId="39" fillId="0" borderId="2" xfId="1" applyFont="1" applyBorder="1" applyAlignment="1">
      <alignment horizontal="left" vertical="center" wrapText="1"/>
    </xf>
    <xf numFmtId="0" fontId="9" fillId="0" borderId="27" xfId="1" applyFont="1" applyBorder="1">
      <alignment vertical="center"/>
    </xf>
    <xf numFmtId="0" fontId="9" fillId="0" borderId="5" xfId="1" applyFont="1" applyBorder="1" applyAlignment="1">
      <alignment horizontal="left" vertical="top" wrapText="1"/>
    </xf>
    <xf numFmtId="0" fontId="20" fillId="0" borderId="15" xfId="1" applyFont="1" applyBorder="1" applyAlignment="1">
      <alignment horizontal="left" vertical="center"/>
    </xf>
    <xf numFmtId="0" fontId="9" fillId="0" borderId="15" xfId="1" applyFont="1" applyBorder="1" applyAlignment="1">
      <alignment horizontal="left" vertical="center" wrapText="1"/>
    </xf>
    <xf numFmtId="180" fontId="12" fillId="6" borderId="15" xfId="0" applyNumberFormat="1" applyFont="1" applyFill="1" applyBorder="1">
      <alignment vertical="center"/>
    </xf>
    <xf numFmtId="178" fontId="12" fillId="12" borderId="26" xfId="0" applyNumberFormat="1" applyFont="1" applyFill="1" applyBorder="1" applyAlignment="1">
      <alignment horizontal="center" vertical="center"/>
    </xf>
    <xf numFmtId="178" fontId="12" fillId="12" borderId="40" xfId="0" applyNumberFormat="1" applyFont="1" applyFill="1" applyBorder="1" applyAlignment="1">
      <alignment horizontal="center" vertical="center"/>
    </xf>
    <xf numFmtId="0" fontId="0" fillId="6" borderId="26" xfId="0" applyFill="1" applyBorder="1">
      <alignment vertical="center"/>
    </xf>
    <xf numFmtId="189" fontId="13" fillId="12" borderId="7" xfId="0" applyNumberFormat="1" applyFont="1" applyFill="1" applyBorder="1" applyAlignment="1">
      <alignment horizontal="center" vertical="center"/>
    </xf>
    <xf numFmtId="189" fontId="52" fillId="12" borderId="7" xfId="0" applyNumberFormat="1" applyFont="1" applyFill="1" applyBorder="1" applyAlignment="1">
      <alignment horizontal="center" vertical="center"/>
    </xf>
    <xf numFmtId="190" fontId="13" fillId="12" borderId="7" xfId="0" applyNumberFormat="1" applyFont="1" applyFill="1" applyBorder="1" applyAlignment="1">
      <alignment horizontal="center" vertical="center"/>
    </xf>
    <xf numFmtId="178" fontId="12" fillId="0" borderId="32" xfId="0" applyNumberFormat="1" applyFont="1" applyBorder="1">
      <alignment vertical="center"/>
    </xf>
    <xf numFmtId="0" fontId="12" fillId="6" borderId="26" xfId="0" applyFont="1" applyFill="1" applyBorder="1" applyAlignment="1">
      <alignment horizontal="center" vertical="center"/>
    </xf>
    <xf numFmtId="0" fontId="12" fillId="12" borderId="15" xfId="0" applyFont="1" applyFill="1" applyBorder="1" applyAlignment="1">
      <alignment horizontal="center" vertical="center"/>
    </xf>
    <xf numFmtId="0" fontId="12" fillId="6" borderId="27" xfId="0" applyFont="1" applyFill="1" applyBorder="1" applyAlignment="1">
      <alignment horizontal="center" vertical="center"/>
    </xf>
    <xf numFmtId="0" fontId="0" fillId="6" borderId="27" xfId="0" applyFill="1" applyBorder="1">
      <alignment vertical="center"/>
    </xf>
    <xf numFmtId="178" fontId="12" fillId="0" borderId="27" xfId="0" applyNumberFormat="1" applyFont="1" applyBorder="1">
      <alignment vertical="center"/>
    </xf>
    <xf numFmtId="178" fontId="12" fillId="0" borderId="49" xfId="0" applyNumberFormat="1" applyFont="1" applyBorder="1">
      <alignment vertical="center"/>
    </xf>
    <xf numFmtId="0" fontId="9" fillId="2" borderId="27" xfId="0" applyFont="1" applyFill="1" applyBorder="1" applyAlignment="1">
      <alignment horizontal="left" vertical="top" wrapText="1"/>
    </xf>
    <xf numFmtId="0" fontId="9" fillId="2" borderId="14" xfId="0" applyFont="1" applyFill="1" applyBorder="1" applyAlignment="1">
      <alignment horizontal="left" vertical="top" wrapText="1"/>
    </xf>
    <xf numFmtId="0" fontId="30" fillId="0" borderId="0" xfId="0" applyFont="1" applyAlignment="1">
      <alignment horizontal="center" vertical="center"/>
    </xf>
    <xf numFmtId="0" fontId="31" fillId="0" borderId="0" xfId="0" applyFont="1" applyAlignment="1">
      <alignment horizontal="center" vertical="center"/>
    </xf>
    <xf numFmtId="0" fontId="14" fillId="12" borderId="9" xfId="0" applyFont="1" applyFill="1" applyBorder="1" applyAlignment="1">
      <alignment horizontal="center" vertical="center"/>
    </xf>
    <xf numFmtId="0" fontId="14" fillId="12" borderId="10" xfId="0" applyFont="1" applyFill="1" applyBorder="1" applyAlignment="1">
      <alignment horizontal="center" vertical="center"/>
    </xf>
    <xf numFmtId="0" fontId="14" fillId="12" borderId="11" xfId="0" applyFont="1" applyFill="1" applyBorder="1" applyAlignment="1">
      <alignment horizontal="center" vertical="center"/>
    </xf>
    <xf numFmtId="0" fontId="6" fillId="12" borderId="9" xfId="0" applyFont="1" applyFill="1" applyBorder="1" applyAlignment="1">
      <alignment horizontal="left" vertical="center"/>
    </xf>
    <xf numFmtId="0" fontId="6" fillId="12" borderId="10" xfId="0" applyFont="1" applyFill="1" applyBorder="1" applyAlignment="1">
      <alignment horizontal="left" vertical="center"/>
    </xf>
    <xf numFmtId="0" fontId="6" fillId="12" borderId="11" xfId="0" applyFont="1" applyFill="1" applyBorder="1" applyAlignment="1">
      <alignment horizontal="left" vertical="center"/>
    </xf>
    <xf numFmtId="0" fontId="9" fillId="12" borderId="20" xfId="0" applyFont="1" applyFill="1" applyBorder="1" applyAlignment="1">
      <alignment horizontal="left" vertical="center"/>
    </xf>
    <xf numFmtId="0" fontId="9" fillId="12" borderId="13" xfId="0" applyFont="1" applyFill="1" applyBorder="1" applyAlignment="1">
      <alignment horizontal="left" vertical="center"/>
    </xf>
    <xf numFmtId="0" fontId="9" fillId="12" borderId="16" xfId="0" applyFont="1" applyFill="1" applyBorder="1" applyAlignment="1">
      <alignment horizontal="left" vertical="center"/>
    </xf>
    <xf numFmtId="0" fontId="9" fillId="12" borderId="17" xfId="0" applyFont="1" applyFill="1" applyBorder="1" applyAlignment="1">
      <alignment horizontal="left" vertical="center"/>
    </xf>
    <xf numFmtId="0" fontId="9" fillId="0" borderId="27" xfId="0" applyFont="1" applyBorder="1" applyAlignment="1">
      <alignment horizontal="left" vertical="top" wrapText="1"/>
    </xf>
    <xf numFmtId="0" fontId="9" fillId="0" borderId="14" xfId="0" applyFont="1" applyBorder="1" applyAlignment="1">
      <alignment horizontal="left" vertical="top" wrapText="1"/>
    </xf>
    <xf numFmtId="0" fontId="9" fillId="12" borderId="21" xfId="0" applyFont="1" applyFill="1" applyBorder="1" applyAlignment="1">
      <alignment horizontal="left" vertical="center"/>
    </xf>
    <xf numFmtId="0" fontId="9" fillId="2" borderId="2" xfId="0" applyFont="1" applyFill="1" applyBorder="1" applyAlignment="1">
      <alignment horizontal="left" vertical="center"/>
    </xf>
    <xf numFmtId="0" fontId="9" fillId="2" borderId="10" xfId="0" applyFont="1" applyFill="1" applyBorder="1" applyAlignment="1">
      <alignment horizontal="left" vertical="center" wrapText="1"/>
    </xf>
    <xf numFmtId="0" fontId="9" fillId="2" borderId="2" xfId="0" applyFont="1" applyFill="1" applyBorder="1" applyAlignment="1">
      <alignment horizontal="left" vertical="center" wrapText="1"/>
    </xf>
    <xf numFmtId="0" fontId="9" fillId="2" borderId="3" xfId="0" applyFont="1" applyFill="1" applyBorder="1" applyAlignment="1">
      <alignment horizontal="left" vertical="center" wrapText="1"/>
    </xf>
    <xf numFmtId="0" fontId="8" fillId="4" borderId="1" xfId="0" applyFont="1" applyFill="1" applyBorder="1" applyAlignment="1">
      <alignment vertical="top" wrapText="1"/>
    </xf>
    <xf numFmtId="0" fontId="8" fillId="4" borderId="2" xfId="0" applyFont="1" applyFill="1" applyBorder="1" applyAlignment="1">
      <alignment vertical="top" wrapText="1"/>
    </xf>
    <xf numFmtId="0" fontId="8" fillId="4" borderId="4" xfId="0" applyFont="1" applyFill="1" applyBorder="1" applyAlignment="1">
      <alignment vertical="top" wrapText="1"/>
    </xf>
    <xf numFmtId="0" fontId="8" fillId="4" borderId="0" xfId="0" applyFont="1" applyFill="1" applyAlignment="1">
      <alignment vertical="top" wrapText="1"/>
    </xf>
    <xf numFmtId="0" fontId="8" fillId="4" borderId="4" xfId="0" applyFont="1" applyFill="1" applyBorder="1" applyAlignment="1">
      <alignment horizontal="left" vertical="top" wrapText="1"/>
    </xf>
    <xf numFmtId="0" fontId="8" fillId="4" borderId="5" xfId="0" applyFont="1" applyFill="1" applyBorder="1" applyAlignment="1">
      <alignment horizontal="left" vertical="top" wrapText="1"/>
    </xf>
    <xf numFmtId="0" fontId="9" fillId="2" borderId="11" xfId="0" applyFont="1" applyFill="1" applyBorder="1" applyAlignment="1">
      <alignment horizontal="left" vertical="center" wrapText="1"/>
    </xf>
    <xf numFmtId="0" fontId="9" fillId="2" borderId="22" xfId="0" applyFont="1" applyFill="1" applyBorder="1" applyAlignment="1">
      <alignment vertical="center"/>
    </xf>
    <xf numFmtId="0" fontId="9" fillId="2" borderId="13" xfId="0" applyFont="1" applyFill="1" applyBorder="1" applyAlignment="1">
      <alignment vertical="center"/>
    </xf>
    <xf numFmtId="0" fontId="9" fillId="2" borderId="3" xfId="0" applyFont="1" applyFill="1" applyBorder="1" applyAlignment="1">
      <alignment horizontal="left" vertical="center"/>
    </xf>
    <xf numFmtId="0" fontId="9" fillId="0" borderId="2" xfId="0" applyFont="1" applyBorder="1" applyAlignment="1">
      <alignment horizontal="left" vertical="center" wrapText="1"/>
    </xf>
    <xf numFmtId="0" fontId="9" fillId="0" borderId="3" xfId="0" applyFont="1" applyBorder="1" applyAlignment="1">
      <alignment horizontal="left" vertical="center" wrapText="1"/>
    </xf>
    <xf numFmtId="0" fontId="6" fillId="2" borderId="14" xfId="0" applyFont="1" applyFill="1" applyBorder="1" applyAlignment="1">
      <alignment vertical="center" wrapText="1"/>
    </xf>
    <xf numFmtId="0" fontId="6" fillId="2" borderId="14" xfId="0" applyFont="1" applyFill="1" applyBorder="1" applyAlignment="1">
      <alignment vertical="center"/>
    </xf>
    <xf numFmtId="0" fontId="6" fillId="2" borderId="27" xfId="0" applyFont="1" applyFill="1" applyBorder="1" applyAlignment="1">
      <alignment vertical="center"/>
    </xf>
    <xf numFmtId="0" fontId="9" fillId="2" borderId="0" xfId="0" applyFont="1" applyFill="1" applyAlignment="1">
      <alignment horizontal="left" vertical="center"/>
    </xf>
    <xf numFmtId="0" fontId="9" fillId="2" borderId="14" xfId="0" applyFont="1" applyFill="1" applyBorder="1" applyAlignment="1">
      <alignment horizontal="left" vertical="center" wrapText="1"/>
    </xf>
    <xf numFmtId="0" fontId="9" fillId="2" borderId="2" xfId="0" applyFont="1" applyFill="1" applyBorder="1" applyAlignment="1">
      <alignment vertical="center"/>
    </xf>
    <xf numFmtId="0" fontId="9" fillId="2" borderId="10" xfId="0" applyFont="1" applyFill="1" applyBorder="1" applyAlignment="1">
      <alignment vertical="center"/>
    </xf>
    <xf numFmtId="0" fontId="9" fillId="0" borderId="15" xfId="0" applyFont="1" applyBorder="1" applyAlignment="1">
      <alignment horizontal="left" vertical="top" wrapText="1"/>
    </xf>
    <xf numFmtId="0" fontId="9" fillId="2" borderId="0" xfId="0" applyFont="1" applyFill="1" applyAlignment="1">
      <alignment horizontal="left" vertical="top" wrapText="1"/>
    </xf>
    <xf numFmtId="0" fontId="9" fillId="2" borderId="5" xfId="0" applyFont="1" applyFill="1" applyBorder="1" applyAlignment="1">
      <alignment horizontal="left" vertical="top" wrapText="1"/>
    </xf>
    <xf numFmtId="0" fontId="9" fillId="2" borderId="7" xfId="0" applyFont="1" applyFill="1" applyBorder="1" applyAlignment="1">
      <alignment horizontal="left" vertical="top" wrapText="1"/>
    </xf>
    <xf numFmtId="0" fontId="9" fillId="2" borderId="8" xfId="0" applyFont="1" applyFill="1" applyBorder="1" applyAlignment="1">
      <alignment horizontal="left" vertical="top" wrapText="1"/>
    </xf>
    <xf numFmtId="0" fontId="9" fillId="2" borderId="10" xfId="0" applyFont="1" applyFill="1" applyBorder="1" applyAlignment="1">
      <alignment horizontal="left" vertical="center"/>
    </xf>
    <xf numFmtId="0" fontId="9" fillId="2" borderId="11" xfId="0" applyFont="1" applyFill="1" applyBorder="1" applyAlignment="1">
      <alignment horizontal="left" vertical="center"/>
    </xf>
    <xf numFmtId="0" fontId="9" fillId="2" borderId="27" xfId="0" applyFont="1" applyFill="1" applyBorder="1" applyAlignment="1">
      <alignment horizontal="left" vertical="center" wrapText="1"/>
    </xf>
    <xf numFmtId="0" fontId="8" fillId="7" borderId="45" xfId="0" applyFont="1" applyFill="1" applyBorder="1" applyAlignment="1">
      <alignment horizontal="center" vertical="center"/>
    </xf>
    <xf numFmtId="0" fontId="8" fillId="7" borderId="43" xfId="0" applyFont="1" applyFill="1" applyBorder="1" applyAlignment="1">
      <alignment horizontal="center" vertical="center"/>
    </xf>
    <xf numFmtId="0" fontId="9" fillId="2" borderId="7" xfId="0" applyFont="1" applyFill="1" applyBorder="1" applyAlignment="1">
      <alignment horizontal="left" vertical="center"/>
    </xf>
    <xf numFmtId="0" fontId="8" fillId="4" borderId="46" xfId="0" applyFont="1" applyFill="1" applyBorder="1" applyAlignment="1">
      <alignment horizontal="left" vertical="top" wrapText="1"/>
    </xf>
    <xf numFmtId="0" fontId="8" fillId="4" borderId="47" xfId="0" applyFont="1" applyFill="1" applyBorder="1" applyAlignment="1">
      <alignment horizontal="left" vertical="top" wrapText="1"/>
    </xf>
    <xf numFmtId="0" fontId="9" fillId="2" borderId="2" xfId="0" applyFont="1" applyFill="1" applyBorder="1" applyAlignment="1">
      <alignment horizontal="left" vertical="top" wrapText="1"/>
    </xf>
    <xf numFmtId="0" fontId="8" fillId="7" borderId="45" xfId="0" applyFont="1" applyFill="1" applyBorder="1" applyAlignment="1">
      <alignment horizontal="center" vertical="center" wrapText="1"/>
    </xf>
    <xf numFmtId="0" fontId="8" fillId="4" borderId="9" xfId="0" applyFont="1" applyFill="1" applyBorder="1" applyAlignment="1">
      <alignment horizontal="left" vertical="top" wrapText="1"/>
    </xf>
    <xf numFmtId="0" fontId="8" fillId="4" borderId="11" xfId="0" applyFont="1" applyFill="1" applyBorder="1" applyAlignment="1">
      <alignment horizontal="left" vertical="top" wrapText="1"/>
    </xf>
    <xf numFmtId="0" fontId="8" fillId="4" borderId="1" xfId="0" applyFont="1" applyFill="1" applyBorder="1" applyAlignment="1">
      <alignment horizontal="left" vertical="top" wrapText="1"/>
    </xf>
    <xf numFmtId="0" fontId="8" fillId="4" borderId="3" xfId="0" applyFont="1" applyFill="1" applyBorder="1" applyAlignment="1">
      <alignment horizontal="left" vertical="top" wrapText="1"/>
    </xf>
    <xf numFmtId="0" fontId="8" fillId="4" borderId="6" xfId="0" applyFont="1" applyFill="1" applyBorder="1" applyAlignment="1">
      <alignment vertical="top" wrapText="1"/>
    </xf>
    <xf numFmtId="0" fontId="8" fillId="4" borderId="7" xfId="0" applyFont="1" applyFill="1" applyBorder="1" applyAlignment="1">
      <alignment vertical="top" wrapText="1"/>
    </xf>
    <xf numFmtId="0" fontId="9" fillId="2" borderId="9" xfId="0" applyFont="1" applyFill="1" applyBorder="1" applyAlignment="1">
      <alignment horizontal="center" vertical="center"/>
    </xf>
    <xf numFmtId="0" fontId="9" fillId="2" borderId="10" xfId="0" applyFont="1" applyFill="1" applyBorder="1" applyAlignment="1">
      <alignment horizontal="center" vertical="center"/>
    </xf>
    <xf numFmtId="0" fontId="44" fillId="4" borderId="4" xfId="0" applyFont="1" applyFill="1" applyBorder="1" applyAlignment="1">
      <alignment horizontal="center" vertical="top" wrapText="1"/>
    </xf>
    <xf numFmtId="0" fontId="44" fillId="4" borderId="5" xfId="0" applyFont="1" applyFill="1" applyBorder="1" applyAlignment="1">
      <alignment horizontal="center" vertical="top" wrapText="1"/>
    </xf>
    <xf numFmtId="0" fontId="9" fillId="0" borderId="10" xfId="0" applyFont="1" applyBorder="1" applyAlignment="1">
      <alignment horizontal="left" vertical="center" wrapText="1"/>
    </xf>
    <xf numFmtId="0" fontId="9" fillId="0" borderId="11" xfId="0" applyFont="1" applyBorder="1" applyAlignment="1">
      <alignment horizontal="left" vertical="center" wrapText="1"/>
    </xf>
    <xf numFmtId="0" fontId="19" fillId="0" borderId="10" xfId="0" applyFont="1" applyBorder="1" applyAlignment="1">
      <alignment horizontal="left" vertical="center" wrapText="1"/>
    </xf>
    <xf numFmtId="0" fontId="19" fillId="0" borderId="11" xfId="0" applyFont="1" applyBorder="1" applyAlignment="1">
      <alignment horizontal="left" vertical="center" wrapText="1"/>
    </xf>
    <xf numFmtId="0" fontId="45" fillId="4" borderId="4" xfId="0" applyFont="1" applyFill="1" applyBorder="1" applyAlignment="1">
      <alignment horizontal="center" vertical="top" wrapText="1"/>
    </xf>
    <xf numFmtId="0" fontId="45" fillId="4" borderId="5" xfId="0" applyFont="1" applyFill="1" applyBorder="1" applyAlignment="1">
      <alignment horizontal="center" vertical="top" wrapText="1"/>
    </xf>
    <xf numFmtId="0" fontId="8" fillId="4" borderId="6" xfId="0" applyFont="1" applyFill="1" applyBorder="1" applyAlignment="1">
      <alignment horizontal="left" vertical="top" wrapText="1"/>
    </xf>
    <xf numFmtId="0" fontId="8" fillId="4" borderId="8" xfId="0" applyFont="1" applyFill="1" applyBorder="1" applyAlignment="1">
      <alignment horizontal="left" vertical="top" wrapText="1"/>
    </xf>
    <xf numFmtId="0" fontId="9" fillId="2" borderId="17" xfId="0" applyFont="1" applyFill="1" applyBorder="1" applyAlignment="1">
      <alignment horizontal="left" vertical="center"/>
    </xf>
    <xf numFmtId="0" fontId="9" fillId="2" borderId="18" xfId="0" applyFont="1" applyFill="1" applyBorder="1" applyAlignment="1">
      <alignment horizontal="left" vertical="center"/>
    </xf>
    <xf numFmtId="0" fontId="43" fillId="4" borderId="1" xfId="1" applyFont="1" applyFill="1" applyBorder="1" applyAlignment="1">
      <alignment horizontal="center" vertical="top" wrapText="1"/>
    </xf>
    <xf numFmtId="0" fontId="43" fillId="4" borderId="2" xfId="1" applyFont="1" applyFill="1" applyBorder="1" applyAlignment="1">
      <alignment horizontal="center" vertical="top" wrapText="1"/>
    </xf>
    <xf numFmtId="0" fontId="43" fillId="4" borderId="3" xfId="1" applyFont="1" applyFill="1" applyBorder="1" applyAlignment="1">
      <alignment horizontal="center" vertical="top" wrapText="1"/>
    </xf>
    <xf numFmtId="0" fontId="43" fillId="4" borderId="4" xfId="1" applyFont="1" applyFill="1" applyBorder="1" applyAlignment="1">
      <alignment horizontal="center" vertical="top" wrapText="1"/>
    </xf>
    <xf numFmtId="0" fontId="43" fillId="4" borderId="0" xfId="1" applyFont="1" applyFill="1" applyAlignment="1">
      <alignment horizontal="center" vertical="top" wrapText="1"/>
    </xf>
    <xf numFmtId="0" fontId="43" fillId="4" borderId="5" xfId="1" applyFont="1" applyFill="1" applyBorder="1" applyAlignment="1">
      <alignment horizontal="center" vertical="top" wrapText="1"/>
    </xf>
    <xf numFmtId="0" fontId="9" fillId="4" borderId="4" xfId="1" applyFont="1" applyFill="1" applyBorder="1" applyAlignment="1">
      <alignment horizontal="left" vertical="top"/>
    </xf>
    <xf numFmtId="0" fontId="9" fillId="4" borderId="0" xfId="1" applyFont="1" applyFill="1" applyAlignment="1">
      <alignment horizontal="left" vertical="top"/>
    </xf>
    <xf numFmtId="0" fontId="9" fillId="4" borderId="5" xfId="1" applyFont="1" applyFill="1" applyBorder="1" applyAlignment="1">
      <alignment horizontal="left" vertical="top"/>
    </xf>
    <xf numFmtId="0" fontId="9" fillId="0" borderId="0" xfId="1" applyFont="1" applyAlignment="1">
      <alignment horizontal="left" vertical="center"/>
    </xf>
    <xf numFmtId="0" fontId="9" fillId="12" borderId="0" xfId="1" applyFont="1" applyFill="1" applyAlignment="1">
      <alignment horizontal="center" vertical="center" wrapText="1"/>
    </xf>
    <xf numFmtId="0" fontId="9" fillId="0" borderId="7" xfId="1" applyFont="1" applyBorder="1" applyAlignment="1">
      <alignment horizontal="left" vertical="center" wrapText="1"/>
    </xf>
    <xf numFmtId="0" fontId="9" fillId="0" borderId="8" xfId="1" applyFont="1" applyBorder="1" applyAlignment="1">
      <alignment horizontal="left" vertical="center" wrapText="1"/>
    </xf>
    <xf numFmtId="0" fontId="9" fillId="0" borderId="0" xfId="1" applyFont="1" applyAlignment="1">
      <alignment horizontal="left" vertical="center" wrapText="1"/>
    </xf>
    <xf numFmtId="0" fontId="9" fillId="0" borderId="5" xfId="1" applyFont="1" applyBorder="1" applyAlignment="1">
      <alignment horizontal="left" vertical="center" wrapText="1"/>
    </xf>
    <xf numFmtId="0" fontId="43" fillId="4" borderId="4" xfId="1" applyFont="1" applyFill="1" applyBorder="1" applyAlignment="1">
      <alignment horizontal="center" vertical="center" wrapText="1"/>
    </xf>
    <xf numFmtId="0" fontId="43" fillId="4" borderId="0" xfId="1" applyFont="1" applyFill="1" applyAlignment="1">
      <alignment horizontal="center" vertical="center" wrapText="1"/>
    </xf>
    <xf numFmtId="0" fontId="43" fillId="4" borderId="5" xfId="1" applyFont="1" applyFill="1" applyBorder="1" applyAlignment="1">
      <alignment horizontal="center" vertical="center" wrapText="1"/>
    </xf>
    <xf numFmtId="0" fontId="9" fillId="4" borderId="6" xfId="1" applyFont="1" applyFill="1" applyBorder="1" applyAlignment="1">
      <alignment horizontal="left" vertical="top"/>
    </xf>
    <xf numFmtId="0" fontId="9" fillId="4" borderId="7" xfId="1" applyFont="1" applyFill="1" applyBorder="1" applyAlignment="1">
      <alignment horizontal="left" vertical="top"/>
    </xf>
    <xf numFmtId="0" fontId="9" fillId="4" borderId="8" xfId="1" applyFont="1" applyFill="1" applyBorder="1" applyAlignment="1">
      <alignment horizontal="left" vertical="top"/>
    </xf>
    <xf numFmtId="0" fontId="9" fillId="0" borderId="10" xfId="1" applyFont="1" applyBorder="1" applyAlignment="1">
      <alignment horizontal="left" vertical="center" wrapText="1"/>
    </xf>
    <xf numFmtId="0" fontId="9" fillId="0" borderId="11" xfId="1" applyFont="1" applyBorder="1" applyAlignment="1">
      <alignment horizontal="left" vertical="center" wrapText="1"/>
    </xf>
    <xf numFmtId="0" fontId="9" fillId="0" borderId="7" xfId="1" applyFont="1" applyBorder="1" applyAlignment="1">
      <alignment vertical="center" wrapText="1"/>
    </xf>
    <xf numFmtId="0" fontId="9" fillId="0" borderId="8" xfId="1" applyFont="1" applyBorder="1" applyAlignment="1">
      <alignment vertical="center" wrapText="1"/>
    </xf>
    <xf numFmtId="0" fontId="16" fillId="7" borderId="9" xfId="1" applyFont="1" applyFill="1" applyBorder="1" applyAlignment="1">
      <alignment horizontal="left" vertical="center" wrapText="1"/>
    </xf>
    <xf numFmtId="0" fontId="16" fillId="7" borderId="10" xfId="1" applyFont="1" applyFill="1" applyBorder="1" applyAlignment="1">
      <alignment horizontal="left" vertical="center"/>
    </xf>
    <xf numFmtId="0" fontId="16" fillId="7" borderId="11" xfId="1" applyFont="1" applyFill="1" applyBorder="1" applyAlignment="1">
      <alignment horizontal="left" vertical="center"/>
    </xf>
    <xf numFmtId="0" fontId="47" fillId="7" borderId="9" xfId="1" applyFont="1" applyFill="1" applyBorder="1" applyAlignment="1">
      <alignment horizontal="center" vertical="center" wrapText="1"/>
    </xf>
    <xf numFmtId="0" fontId="16" fillId="7" borderId="10" xfId="1" applyFont="1" applyFill="1" applyBorder="1" applyAlignment="1">
      <alignment horizontal="center" vertical="center" wrapText="1"/>
    </xf>
    <xf numFmtId="0" fontId="16" fillId="7" borderId="11" xfId="1" applyFont="1" applyFill="1" applyBorder="1" applyAlignment="1">
      <alignment horizontal="center" vertical="center" wrapText="1"/>
    </xf>
    <xf numFmtId="0" fontId="40" fillId="0" borderId="14" xfId="1" applyFont="1" applyBorder="1" applyAlignment="1">
      <alignment horizontal="left" vertical="top" wrapText="1"/>
    </xf>
    <xf numFmtId="0" fontId="6" fillId="0" borderId="14" xfId="1" applyFont="1" applyBorder="1" applyAlignment="1">
      <alignment horizontal="left" vertical="top" wrapText="1"/>
    </xf>
    <xf numFmtId="0" fontId="9" fillId="0" borderId="0" xfId="1" applyFont="1" applyAlignment="1">
      <alignment horizontal="center" vertical="center"/>
    </xf>
    <xf numFmtId="0" fontId="9" fillId="0" borderId="0" xfId="1" applyFont="1" applyAlignment="1">
      <alignment horizontal="center" vertical="center" wrapText="1"/>
    </xf>
    <xf numFmtId="0" fontId="9" fillId="0" borderId="7" xfId="1" applyFont="1" applyBorder="1" applyAlignment="1">
      <alignment horizontal="left" vertical="center"/>
    </xf>
    <xf numFmtId="0" fontId="9" fillId="12" borderId="7" xfId="1" applyFont="1" applyFill="1" applyBorder="1" applyAlignment="1">
      <alignment horizontal="center" vertical="center" wrapText="1"/>
    </xf>
    <xf numFmtId="0" fontId="9" fillId="0" borderId="2" xfId="1" applyFont="1" applyBorder="1" applyAlignment="1">
      <alignment horizontal="left" vertical="center" wrapText="1"/>
    </xf>
    <xf numFmtId="0" fontId="9" fillId="0" borderId="3" xfId="1" applyFont="1" applyBorder="1" applyAlignment="1">
      <alignment horizontal="left" vertical="center" wrapText="1"/>
    </xf>
    <xf numFmtId="0" fontId="9" fillId="12" borderId="1" xfId="1" applyFont="1" applyFill="1" applyBorder="1" applyAlignment="1">
      <alignment horizontal="left" vertical="top" wrapText="1"/>
    </xf>
    <xf numFmtId="0" fontId="9" fillId="12" borderId="2" xfId="1" applyFont="1" applyFill="1" applyBorder="1" applyAlignment="1">
      <alignment horizontal="left" vertical="top" wrapText="1"/>
    </xf>
    <xf numFmtId="0" fontId="9" fillId="12" borderId="3" xfId="1" applyFont="1" applyFill="1" applyBorder="1" applyAlignment="1">
      <alignment horizontal="left" vertical="top" wrapText="1"/>
    </xf>
    <xf numFmtId="186" fontId="9" fillId="12" borderId="10" xfId="1" applyNumberFormat="1" applyFont="1" applyFill="1" applyBorder="1" applyAlignment="1">
      <alignment horizontal="right" vertical="center" wrapText="1"/>
    </xf>
    <xf numFmtId="0" fontId="9" fillId="0" borderId="9" xfId="1" applyFont="1" applyBorder="1" applyAlignment="1">
      <alignment horizontal="center" vertical="top" wrapText="1"/>
    </xf>
    <xf numFmtId="0" fontId="9" fillId="0" borderId="10" xfId="1" applyFont="1" applyBorder="1" applyAlignment="1">
      <alignment horizontal="center" vertical="top" wrapText="1"/>
    </xf>
    <xf numFmtId="0" fontId="9" fillId="0" borderId="11" xfId="1" applyFont="1" applyBorder="1" applyAlignment="1">
      <alignment horizontal="center" vertical="top" wrapText="1"/>
    </xf>
    <xf numFmtId="0" fontId="9" fillId="0" borderId="1" xfId="1" applyFont="1" applyBorder="1" applyAlignment="1">
      <alignment horizontal="center" vertical="top" wrapText="1"/>
    </xf>
    <xf numFmtId="0" fontId="9" fillId="0" borderId="2" xfId="1" applyFont="1" applyBorder="1" applyAlignment="1">
      <alignment horizontal="center" vertical="top" wrapText="1"/>
    </xf>
    <xf numFmtId="0" fontId="9" fillId="0" borderId="3" xfId="1" applyFont="1" applyBorder="1" applyAlignment="1">
      <alignment horizontal="center" vertical="top" wrapText="1"/>
    </xf>
    <xf numFmtId="0" fontId="9" fillId="0" borderId="6" xfId="1" applyFont="1" applyBorder="1" applyAlignment="1">
      <alignment horizontal="center" vertical="top" wrapText="1"/>
    </xf>
    <xf numFmtId="0" fontId="9" fillId="0" borderId="7" xfId="1" applyFont="1" applyBorder="1" applyAlignment="1">
      <alignment horizontal="center" vertical="top" wrapText="1"/>
    </xf>
    <xf numFmtId="0" fontId="9" fillId="0" borderId="8" xfId="1" applyFont="1" applyBorder="1" applyAlignment="1">
      <alignment horizontal="center" vertical="top" wrapText="1"/>
    </xf>
    <xf numFmtId="0" fontId="9" fillId="2" borderId="10" xfId="1" applyFont="1" applyFill="1" applyBorder="1" applyAlignment="1">
      <alignment horizontal="center" vertical="center" wrapText="1"/>
    </xf>
    <xf numFmtId="187" fontId="9" fillId="0" borderId="9" xfId="1" applyNumberFormat="1" applyFont="1" applyBorder="1" applyAlignment="1">
      <alignment horizontal="right" vertical="center" wrapText="1"/>
    </xf>
    <xf numFmtId="187" fontId="9" fillId="0" borderId="11" xfId="1" applyNumberFormat="1" applyFont="1" applyBorder="1" applyAlignment="1">
      <alignment horizontal="right" vertical="center" wrapText="1"/>
    </xf>
    <xf numFmtId="186" fontId="9" fillId="12" borderId="9" xfId="1" applyNumberFormat="1" applyFont="1" applyFill="1" applyBorder="1" applyAlignment="1">
      <alignment horizontal="right" vertical="center" wrapText="1"/>
    </xf>
    <xf numFmtId="186" fontId="9" fillId="12" borderId="11" xfId="1" applyNumberFormat="1" applyFont="1" applyFill="1" applyBorder="1" applyAlignment="1">
      <alignment horizontal="right" vertical="center" wrapText="1"/>
    </xf>
    <xf numFmtId="186" fontId="9" fillId="11" borderId="9" xfId="1" applyNumberFormat="1" applyFont="1" applyFill="1" applyBorder="1" applyAlignment="1">
      <alignment horizontal="right" vertical="center" wrapText="1"/>
    </xf>
    <xf numFmtId="186" fontId="9" fillId="11" borderId="10" xfId="1" applyNumberFormat="1" applyFont="1" applyFill="1" applyBorder="1" applyAlignment="1">
      <alignment horizontal="right" vertical="center" wrapText="1"/>
    </xf>
    <xf numFmtId="186" fontId="9" fillId="11" borderId="11" xfId="1" applyNumberFormat="1" applyFont="1" applyFill="1" applyBorder="1" applyAlignment="1">
      <alignment horizontal="right" vertical="center" wrapText="1"/>
    </xf>
    <xf numFmtId="187" fontId="9" fillId="0" borderId="10" xfId="1" applyNumberFormat="1" applyFont="1" applyBorder="1" applyAlignment="1">
      <alignment horizontal="right" vertical="center" wrapText="1"/>
    </xf>
    <xf numFmtId="0" fontId="8" fillId="11" borderId="27" xfId="1" applyFont="1" applyFill="1" applyBorder="1" applyAlignment="1">
      <alignment horizontal="center" vertical="center"/>
    </xf>
    <xf numFmtId="0" fontId="8" fillId="11" borderId="14" xfId="1" applyFont="1" applyFill="1" applyBorder="1" applyAlignment="1">
      <alignment horizontal="center" vertical="center"/>
    </xf>
    <xf numFmtId="0" fontId="8" fillId="11" borderId="15" xfId="1" applyFont="1" applyFill="1" applyBorder="1" applyAlignment="1">
      <alignment horizontal="center" vertical="center"/>
    </xf>
    <xf numFmtId="0" fontId="9" fillId="12" borderId="9" xfId="1" applyFont="1" applyFill="1" applyBorder="1" applyAlignment="1">
      <alignment horizontal="left" vertical="center"/>
    </xf>
    <xf numFmtId="0" fontId="9" fillId="12" borderId="9" xfId="1" applyFont="1" applyFill="1" applyBorder="1" applyAlignment="1">
      <alignment horizontal="center" vertical="center"/>
    </xf>
    <xf numFmtId="0" fontId="9" fillId="12" borderId="11" xfId="1" applyFont="1" applyFill="1" applyBorder="1" applyAlignment="1">
      <alignment horizontal="center" vertical="center"/>
    </xf>
    <xf numFmtId="0" fontId="9" fillId="12" borderId="9" xfId="1" applyFont="1" applyFill="1" applyBorder="1" applyAlignment="1">
      <alignment horizontal="left" vertical="center" wrapText="1"/>
    </xf>
    <xf numFmtId="0" fontId="9" fillId="12" borderId="10" xfId="1" applyFont="1" applyFill="1" applyBorder="1" applyAlignment="1">
      <alignment horizontal="left" vertical="center" wrapText="1"/>
    </xf>
    <xf numFmtId="0" fontId="9" fillId="12" borderId="11" xfId="1" applyFont="1" applyFill="1" applyBorder="1" applyAlignment="1">
      <alignment horizontal="left" vertical="center" wrapText="1"/>
    </xf>
    <xf numFmtId="0" fontId="9" fillId="12" borderId="10" xfId="1" applyFont="1" applyFill="1" applyBorder="1" applyAlignment="1">
      <alignment horizontal="left" vertical="center"/>
    </xf>
    <xf numFmtId="0" fontId="9" fillId="12" borderId="11" xfId="1" applyFont="1" applyFill="1" applyBorder="1" applyAlignment="1">
      <alignment horizontal="left" vertical="center"/>
    </xf>
    <xf numFmtId="0" fontId="13" fillId="0" borderId="9" xfId="1" applyFont="1" applyBorder="1" applyAlignment="1">
      <alignment horizontal="center" vertical="center" wrapText="1"/>
    </xf>
    <xf numFmtId="0" fontId="13" fillId="0" borderId="11" xfId="1" applyFont="1" applyBorder="1" applyAlignment="1">
      <alignment horizontal="center" vertical="center"/>
    </xf>
    <xf numFmtId="0" fontId="9" fillId="0" borderId="9" xfId="1" applyFont="1" applyBorder="1" applyAlignment="1">
      <alignment horizontal="center" vertical="center"/>
    </xf>
    <xf numFmtId="0" fontId="9" fillId="0" borderId="10" xfId="1" applyFont="1" applyBorder="1" applyAlignment="1">
      <alignment horizontal="center" vertical="center"/>
    </xf>
    <xf numFmtId="0" fontId="9" fillId="0" borderId="11" xfId="1" applyFont="1" applyBorder="1" applyAlignment="1">
      <alignment horizontal="center" vertical="center"/>
    </xf>
    <xf numFmtId="0" fontId="8" fillId="11" borderId="27" xfId="1" applyFont="1" applyFill="1" applyBorder="1" applyAlignment="1">
      <alignment horizontal="center" vertical="center" shrinkToFit="1"/>
    </xf>
    <xf numFmtId="0" fontId="8" fillId="11" borderId="14" xfId="1" applyFont="1" applyFill="1" applyBorder="1" applyAlignment="1">
      <alignment horizontal="center" vertical="center" shrinkToFit="1"/>
    </xf>
    <xf numFmtId="0" fontId="6" fillId="0" borderId="15" xfId="1" applyFont="1" applyBorder="1" applyAlignment="1">
      <alignment horizontal="left" vertical="top" wrapText="1"/>
    </xf>
    <xf numFmtId="0" fontId="6" fillId="0" borderId="10" xfId="0" applyFont="1" applyBorder="1" applyAlignment="1">
      <alignment horizontal="center" vertical="center"/>
    </xf>
    <xf numFmtId="0" fontId="6" fillId="0" borderId="11" xfId="0" applyFont="1" applyBorder="1" applyAlignment="1">
      <alignment horizontal="center" vertical="center"/>
    </xf>
    <xf numFmtId="0" fontId="9" fillId="0" borderId="2" xfId="1" applyFont="1" applyBorder="1" applyAlignment="1">
      <alignment vertical="center" wrapText="1"/>
    </xf>
    <xf numFmtId="0" fontId="9" fillId="0" borderId="3" xfId="1" applyFont="1" applyBorder="1" applyAlignment="1">
      <alignment vertical="center" wrapText="1"/>
    </xf>
    <xf numFmtId="0" fontId="9" fillId="2" borderId="7" xfId="1" applyFont="1" applyFill="1" applyBorder="1" applyAlignment="1">
      <alignment horizontal="center" vertical="center" wrapText="1"/>
    </xf>
    <xf numFmtId="0" fontId="8" fillId="7" borderId="9" xfId="1" applyFont="1" applyFill="1" applyBorder="1" applyAlignment="1">
      <alignment horizontal="center" vertical="center" wrapText="1"/>
    </xf>
    <xf numFmtId="0" fontId="8" fillId="7" borderId="10" xfId="1" applyFont="1" applyFill="1" applyBorder="1" applyAlignment="1">
      <alignment horizontal="center" vertical="center" wrapText="1"/>
    </xf>
    <xf numFmtId="0" fontId="8" fillId="7" borderId="11" xfId="1" applyFont="1" applyFill="1" applyBorder="1" applyAlignment="1">
      <alignment horizontal="center" vertical="center" wrapText="1"/>
    </xf>
    <xf numFmtId="0" fontId="9" fillId="12" borderId="9" xfId="1" applyFont="1" applyFill="1" applyBorder="1" applyAlignment="1">
      <alignment vertical="center"/>
    </xf>
    <xf numFmtId="0" fontId="9" fillId="12" borderId="11" xfId="1" applyFont="1" applyFill="1" applyBorder="1" applyAlignment="1">
      <alignment vertical="center"/>
    </xf>
    <xf numFmtId="0" fontId="9" fillId="11" borderId="9" xfId="1" applyFont="1" applyFill="1" applyBorder="1" applyAlignment="1">
      <alignment vertical="center"/>
    </xf>
    <xf numFmtId="0" fontId="9" fillId="11" borderId="11" xfId="1" applyFont="1" applyFill="1" applyBorder="1" applyAlignment="1">
      <alignment vertical="center"/>
    </xf>
    <xf numFmtId="177" fontId="8" fillId="4" borderId="27" xfId="1" applyNumberFormat="1" applyFont="1" applyFill="1" applyBorder="1" applyAlignment="1">
      <alignment horizontal="left" vertical="top" wrapText="1"/>
    </xf>
    <xf numFmtId="177" fontId="8" fillId="4" borderId="14" xfId="1" applyNumberFormat="1" applyFont="1" applyFill="1" applyBorder="1" applyAlignment="1">
      <alignment horizontal="left" vertical="top" wrapText="1"/>
    </xf>
    <xf numFmtId="0" fontId="8" fillId="4" borderId="27" xfId="0" applyFont="1" applyFill="1" applyBorder="1" applyAlignment="1">
      <alignment vertical="top" wrapText="1"/>
    </xf>
    <xf numFmtId="0" fontId="8" fillId="4" borderId="14" xfId="0" applyFont="1" applyFill="1" applyBorder="1" applyAlignment="1">
      <alignment vertical="top" wrapText="1"/>
    </xf>
    <xf numFmtId="0" fontId="9" fillId="12" borderId="6" xfId="1" applyFont="1" applyFill="1" applyBorder="1" applyAlignment="1">
      <alignment vertical="center"/>
    </xf>
    <xf numFmtId="0" fontId="9" fillId="12" borderId="8" xfId="1" applyFont="1" applyFill="1" applyBorder="1" applyAlignment="1">
      <alignment vertical="center"/>
    </xf>
    <xf numFmtId="0" fontId="9" fillId="11" borderId="9" xfId="1" applyFont="1" applyFill="1" applyBorder="1" applyAlignment="1">
      <alignment vertical="center" wrapText="1"/>
    </xf>
    <xf numFmtId="0" fontId="9" fillId="11" borderId="11" xfId="1" applyFont="1" applyFill="1" applyBorder="1" applyAlignment="1">
      <alignment vertical="center" wrapText="1"/>
    </xf>
    <xf numFmtId="0" fontId="9" fillId="12" borderId="9" xfId="1" applyFont="1" applyFill="1" applyBorder="1" applyAlignment="1">
      <alignment vertical="center" wrapText="1"/>
    </xf>
    <xf numFmtId="0" fontId="9" fillId="12" borderId="11" xfId="1" applyFont="1" applyFill="1" applyBorder="1" applyAlignment="1">
      <alignment vertical="center" wrapText="1"/>
    </xf>
    <xf numFmtId="0" fontId="8" fillId="4" borderId="27" xfId="1" applyFont="1" applyFill="1" applyBorder="1" applyAlignment="1">
      <alignment vertical="top" wrapText="1"/>
    </xf>
    <xf numFmtId="0" fontId="8" fillId="4" borderId="15" xfId="1" applyFont="1" applyFill="1" applyBorder="1" applyAlignment="1">
      <alignment vertical="top" wrapText="1"/>
    </xf>
    <xf numFmtId="177" fontId="8" fillId="4" borderId="27" xfId="1" applyNumberFormat="1" applyFont="1" applyFill="1" applyBorder="1" applyAlignment="1">
      <alignment vertical="top" wrapText="1"/>
    </xf>
    <xf numFmtId="177" fontId="8" fillId="4" borderId="14" xfId="1" applyNumberFormat="1" applyFont="1" applyFill="1" applyBorder="1" applyAlignment="1">
      <alignment vertical="top" wrapText="1"/>
    </xf>
    <xf numFmtId="0" fontId="8" fillId="4" borderId="26" xfId="0" applyFont="1" applyFill="1" applyBorder="1" applyAlignment="1">
      <alignment vertical="top" wrapText="1"/>
    </xf>
    <xf numFmtId="0" fontId="16" fillId="4" borderId="27" xfId="0" applyFont="1" applyFill="1" applyBorder="1" applyAlignment="1">
      <alignment vertical="top" wrapText="1"/>
    </xf>
    <xf numFmtId="0" fontId="16" fillId="4" borderId="14" xfId="0" applyFont="1" applyFill="1" applyBorder="1" applyAlignment="1">
      <alignment vertical="top" wrapText="1"/>
    </xf>
    <xf numFmtId="0" fontId="16" fillId="4" borderId="27" xfId="0" applyFont="1" applyFill="1" applyBorder="1" applyAlignment="1">
      <alignment horizontal="left" vertical="top"/>
    </xf>
    <xf numFmtId="0" fontId="16" fillId="4" borderId="15" xfId="0" applyFont="1" applyFill="1" applyBorder="1" applyAlignment="1">
      <alignment horizontal="left" vertical="top"/>
    </xf>
    <xf numFmtId="0" fontId="9" fillId="0" borderId="27" xfId="1" applyFont="1" applyBorder="1" applyAlignment="1">
      <alignment horizontal="left" vertical="center" wrapText="1"/>
    </xf>
    <xf numFmtId="0" fontId="9" fillId="0" borderId="14" xfId="1" applyFont="1" applyBorder="1" applyAlignment="1">
      <alignment horizontal="left" vertical="center" wrapText="1"/>
    </xf>
    <xf numFmtId="178" fontId="9" fillId="12" borderId="9" xfId="0" applyNumberFormat="1" applyFont="1" applyFill="1" applyBorder="1" applyAlignment="1">
      <alignment vertical="center"/>
    </xf>
    <xf numFmtId="178" fontId="9" fillId="12" borderId="11" xfId="0" applyNumberFormat="1" applyFont="1" applyFill="1" applyBorder="1" applyAlignment="1">
      <alignment vertical="center"/>
    </xf>
    <xf numFmtId="0" fontId="29" fillId="0" borderId="0" xfId="0" applyFont="1" applyAlignment="1">
      <alignment horizontal="left" vertical="center" wrapText="1"/>
    </xf>
    <xf numFmtId="0" fontId="25" fillId="0" borderId="9" xfId="0" applyFont="1" applyBorder="1" applyAlignment="1">
      <alignment horizontal="center" vertical="center"/>
    </xf>
    <xf numFmtId="0" fontId="25" fillId="0" borderId="10" xfId="0" applyFont="1" applyBorder="1" applyAlignment="1">
      <alignment horizontal="center" vertical="center"/>
    </xf>
    <xf numFmtId="0" fontId="25" fillId="0" borderId="11" xfId="0" applyFont="1" applyBorder="1" applyAlignment="1">
      <alignment horizontal="center" vertical="center"/>
    </xf>
    <xf numFmtId="178" fontId="12" fillId="4" borderId="9" xfId="0" applyNumberFormat="1" applyFont="1" applyFill="1" applyBorder="1" applyAlignment="1">
      <alignment horizontal="center" vertical="center" wrapText="1"/>
    </xf>
    <xf numFmtId="178" fontId="12" fillId="4" borderId="11" xfId="0" applyNumberFormat="1" applyFont="1" applyFill="1" applyBorder="1" applyAlignment="1">
      <alignment horizontal="center" vertical="center" wrapText="1"/>
    </xf>
    <xf numFmtId="0" fontId="12" fillId="0" borderId="26" xfId="0" applyFont="1" applyBorder="1" applyAlignment="1">
      <alignment horizontal="center" vertical="center"/>
    </xf>
    <xf numFmtId="178" fontId="12" fillId="12" borderId="27" xfId="0" applyNumberFormat="1" applyFont="1" applyFill="1" applyBorder="1" applyAlignment="1">
      <alignment horizontal="center" vertical="center"/>
    </xf>
    <xf numFmtId="178" fontId="12" fillId="12" borderId="14" xfId="0" applyNumberFormat="1" applyFont="1" applyFill="1" applyBorder="1" applyAlignment="1">
      <alignment horizontal="center" vertical="center"/>
    </xf>
    <xf numFmtId="178" fontId="12" fillId="12" borderId="49" xfId="0" applyNumberFormat="1" applyFont="1" applyFill="1" applyBorder="1" applyAlignment="1">
      <alignment horizontal="center" vertical="center"/>
    </xf>
    <xf numFmtId="0" fontId="12" fillId="0" borderId="26" xfId="0" applyFont="1" applyBorder="1" applyAlignment="1">
      <alignment horizontal="left" vertical="center"/>
    </xf>
    <xf numFmtId="0" fontId="12" fillId="0" borderId="27" xfId="0" applyFont="1" applyBorder="1" applyAlignment="1">
      <alignment horizontal="center" vertical="center" wrapText="1"/>
    </xf>
    <xf numFmtId="0" fontId="12" fillId="0" borderId="15" xfId="0" applyFont="1" applyBorder="1" applyAlignment="1">
      <alignment horizontal="center" vertical="center" wrapText="1"/>
    </xf>
    <xf numFmtId="180" fontId="12" fillId="0" borderId="51" xfId="0" applyNumberFormat="1" applyFont="1" applyBorder="1" applyAlignment="1">
      <alignment horizontal="left" vertical="center"/>
    </xf>
    <xf numFmtId="180" fontId="12" fillId="0" borderId="52" xfId="0" applyNumberFormat="1" applyFont="1" applyBorder="1" applyAlignment="1">
      <alignment horizontal="left" vertical="center"/>
    </xf>
    <xf numFmtId="178" fontId="12" fillId="12" borderId="36" xfId="0" applyNumberFormat="1" applyFont="1" applyFill="1" applyBorder="1" applyAlignment="1">
      <alignment horizontal="center" vertical="center"/>
    </xf>
    <xf numFmtId="178" fontId="12" fillId="12" borderId="15" xfId="0" applyNumberFormat="1" applyFont="1" applyFill="1" applyBorder="1" applyAlignment="1">
      <alignment horizontal="center" vertical="center"/>
    </xf>
    <xf numFmtId="0" fontId="34" fillId="0" borderId="0" xfId="0" applyFont="1" applyAlignment="1">
      <alignment horizontal="left" vertical="top" wrapText="1"/>
    </xf>
    <xf numFmtId="0" fontId="50" fillId="0" borderId="2" xfId="0" applyFont="1" applyBorder="1" applyAlignment="1">
      <alignment horizontal="left" vertical="top" wrapText="1"/>
    </xf>
    <xf numFmtId="0" fontId="12" fillId="0" borderId="0" xfId="0" applyFont="1" applyAlignment="1">
      <alignment horizontal="center" vertical="center" wrapText="1"/>
    </xf>
    <xf numFmtId="0" fontId="12" fillId="0" borderId="34" xfId="0" applyFont="1" applyBorder="1" applyAlignment="1">
      <alignment horizontal="center" vertical="center"/>
    </xf>
    <xf numFmtId="0" fontId="12" fillId="0" borderId="35" xfId="0" applyFont="1" applyBorder="1" applyAlignment="1">
      <alignment horizontal="center" vertical="center"/>
    </xf>
    <xf numFmtId="0" fontId="12" fillId="0" borderId="32" xfId="0" applyFont="1" applyBorder="1" applyAlignment="1">
      <alignment horizontal="center" vertical="center" wrapText="1"/>
    </xf>
    <xf numFmtId="0" fontId="12" fillId="0" borderId="36" xfId="0" applyFont="1" applyBorder="1" applyAlignment="1">
      <alignment horizontal="center" vertical="center" wrapText="1"/>
    </xf>
    <xf numFmtId="0" fontId="12" fillId="0" borderId="14" xfId="0" applyFont="1" applyBorder="1" applyAlignment="1">
      <alignment horizontal="center" vertical="center" wrapText="1"/>
    </xf>
    <xf numFmtId="0" fontId="12" fillId="0" borderId="37" xfId="0" applyFont="1" applyBorder="1" applyAlignment="1">
      <alignment horizontal="center" vertical="center" wrapText="1"/>
    </xf>
    <xf numFmtId="0" fontId="12" fillId="0" borderId="9" xfId="0" applyFont="1" applyBorder="1" applyAlignment="1">
      <alignment horizontal="center" vertical="center" wrapText="1"/>
    </xf>
    <xf numFmtId="0" fontId="12" fillId="8" borderId="26" xfId="0" applyFont="1" applyFill="1" applyBorder="1" applyAlignment="1">
      <alignment horizontal="center" vertical="center"/>
    </xf>
    <xf numFmtId="0" fontId="12" fillId="8" borderId="26" xfId="0" applyFont="1" applyFill="1" applyBorder="1" applyAlignment="1">
      <alignment horizontal="center" vertical="center" wrapText="1"/>
    </xf>
    <xf numFmtId="178" fontId="12" fillId="0" borderId="36" xfId="0" applyNumberFormat="1" applyFont="1" applyBorder="1" applyAlignment="1">
      <alignment horizontal="center" vertical="center"/>
    </xf>
    <xf numFmtId="178" fontId="12" fillId="0" borderId="14" xfId="0" applyNumberFormat="1" applyFont="1" applyBorder="1" applyAlignment="1">
      <alignment horizontal="center" vertical="center"/>
    </xf>
    <xf numFmtId="178" fontId="12" fillId="0" borderId="49" xfId="0" applyNumberFormat="1" applyFont="1" applyBorder="1" applyAlignment="1">
      <alignment horizontal="center" vertical="center"/>
    </xf>
    <xf numFmtId="179" fontId="12" fillId="0" borderId="15" xfId="0" applyNumberFormat="1" applyFont="1" applyBorder="1" applyAlignment="1">
      <alignment horizontal="center" vertical="center"/>
    </xf>
    <xf numFmtId="179" fontId="12" fillId="0" borderId="26" xfId="0" applyNumberFormat="1" applyFont="1" applyBorder="1" applyAlignment="1">
      <alignment horizontal="center" vertical="center"/>
    </xf>
    <xf numFmtId="179" fontId="12" fillId="0" borderId="40" xfId="0" applyNumberFormat="1" applyFont="1" applyBorder="1" applyAlignment="1">
      <alignment horizontal="center" vertical="center"/>
    </xf>
    <xf numFmtId="178" fontId="12" fillId="9" borderId="9" xfId="0" applyNumberFormat="1" applyFont="1" applyFill="1" applyBorder="1" applyAlignment="1">
      <alignment horizontal="center" vertical="center" wrapText="1"/>
    </xf>
    <xf numFmtId="178" fontId="12" fillId="9" borderId="11" xfId="0" applyNumberFormat="1" applyFont="1" applyFill="1" applyBorder="1" applyAlignment="1">
      <alignment horizontal="center" vertical="center" wrapText="1"/>
    </xf>
    <xf numFmtId="0" fontId="13" fillId="0" borderId="27" xfId="0" applyFont="1" applyBorder="1" applyAlignment="1">
      <alignment horizontal="center" vertical="center" wrapText="1"/>
    </xf>
    <xf numFmtId="0" fontId="13" fillId="0" borderId="15" xfId="0" applyFont="1" applyBorder="1" applyAlignment="1">
      <alignment horizontal="center" vertical="center" wrapText="1"/>
    </xf>
    <xf numFmtId="178" fontId="12" fillId="9" borderId="45" xfId="0" applyNumberFormat="1" applyFont="1" applyFill="1" applyBorder="1" applyAlignment="1">
      <alignment horizontal="center" vertical="center" wrapText="1"/>
    </xf>
    <xf numFmtId="178" fontId="12" fillId="9" borderId="44" xfId="0" applyNumberFormat="1" applyFont="1" applyFill="1" applyBorder="1" applyAlignment="1">
      <alignment horizontal="center" vertical="center" wrapText="1"/>
    </xf>
    <xf numFmtId="0" fontId="12" fillId="0" borderId="15" xfId="0" applyFont="1" applyBorder="1" applyAlignment="1">
      <alignment horizontal="center" vertical="center"/>
    </xf>
    <xf numFmtId="180" fontId="12" fillId="0" borderId="27" xfId="0" applyNumberFormat="1" applyFont="1" applyBorder="1" applyAlignment="1">
      <alignment horizontal="center" vertical="center" wrapText="1"/>
    </xf>
    <xf numFmtId="180" fontId="12" fillId="0" borderId="14" xfId="0" applyNumberFormat="1" applyFont="1" applyBorder="1" applyAlignment="1">
      <alignment horizontal="center" vertical="center" wrapText="1"/>
    </xf>
    <xf numFmtId="180" fontId="12" fillId="0" borderId="15" xfId="0" applyNumberFormat="1" applyFont="1" applyBorder="1" applyAlignment="1">
      <alignment horizontal="center" vertical="center" wrapText="1"/>
    </xf>
    <xf numFmtId="0" fontId="12" fillId="12" borderId="27" xfId="0" applyFont="1" applyFill="1" applyBorder="1" applyAlignment="1">
      <alignment horizontal="center" vertical="center"/>
    </xf>
    <xf numFmtId="0" fontId="12" fillId="12" borderId="14" xfId="0" applyFont="1" applyFill="1" applyBorder="1" applyAlignment="1">
      <alignment horizontal="center" vertical="center"/>
    </xf>
    <xf numFmtId="0" fontId="12" fillId="12" borderId="15" xfId="0" applyFont="1" applyFill="1" applyBorder="1" applyAlignment="1">
      <alignment horizontal="center" vertical="center"/>
    </xf>
    <xf numFmtId="182" fontId="12" fillId="0" borderId="27" xfId="0" applyNumberFormat="1" applyFont="1" applyBorder="1" applyAlignment="1">
      <alignment horizontal="center" vertical="center"/>
    </xf>
    <xf numFmtId="182" fontId="12" fillId="0" borderId="14" xfId="0" applyNumberFormat="1" applyFont="1" applyBorder="1" applyAlignment="1">
      <alignment horizontal="center" vertical="center"/>
    </xf>
    <xf numFmtId="182" fontId="12" fillId="0" borderId="15" xfId="0" applyNumberFormat="1" applyFont="1" applyBorder="1" applyAlignment="1">
      <alignment horizontal="center" vertical="center"/>
    </xf>
    <xf numFmtId="0" fontId="12" fillId="8" borderId="27" xfId="0" applyFont="1" applyFill="1" applyBorder="1" applyAlignment="1">
      <alignment horizontal="center" vertical="center" wrapText="1"/>
    </xf>
    <xf numFmtId="0" fontId="12" fillId="8" borderId="14" xfId="0" applyFont="1" applyFill="1" applyBorder="1" applyAlignment="1">
      <alignment horizontal="center" vertical="center" wrapText="1"/>
    </xf>
    <xf numFmtId="0" fontId="12" fillId="8" borderId="15" xfId="0" applyFont="1" applyFill="1" applyBorder="1" applyAlignment="1">
      <alignment horizontal="center" vertical="center" wrapText="1"/>
    </xf>
  </cellXfs>
  <cellStyles count="2">
    <cellStyle name="標準" xfId="0" builtinId="0"/>
    <cellStyle name="標準 2" xfId="1" xr:uid="{E87234ED-74FA-40A6-AD0D-F13E9586961F}"/>
  </cellStyles>
  <dxfs count="52">
    <dxf>
      <font>
        <color rgb="FFFF0000"/>
      </font>
      <fill>
        <patternFill>
          <bgColor theme="5" tint="0.39994506668294322"/>
        </patternFill>
      </fill>
    </dxf>
    <dxf>
      <font>
        <color rgb="FF9C0006"/>
      </font>
      <fill>
        <patternFill>
          <bgColor rgb="FFFFC7CE"/>
        </patternFill>
      </fill>
    </dxf>
    <dxf>
      <font>
        <color theme="4" tint="-0.499984740745262"/>
      </font>
      <fill>
        <patternFill>
          <bgColor theme="4" tint="0.79998168889431442"/>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ont>
        <color rgb="FF9C0006"/>
      </font>
      <fill>
        <patternFill>
          <bgColor rgb="FFFFC7CE"/>
        </patternFill>
      </fill>
    </dxf>
    <dxf>
      <font>
        <color theme="4" tint="-0.499984740745262"/>
      </font>
      <fill>
        <patternFill>
          <bgColor theme="4" tint="0.79998168889431442"/>
        </patternFill>
      </fill>
    </dxf>
    <dxf>
      <fill>
        <patternFill>
          <bgColor rgb="FFFFFF99"/>
        </patternFill>
      </fill>
    </dxf>
    <dxf>
      <font>
        <color rgb="FFC00000"/>
      </font>
      <fill>
        <patternFill>
          <bgColor theme="5" tint="0.59996337778862885"/>
        </patternFill>
      </fill>
    </dxf>
    <dxf>
      <fill>
        <patternFill>
          <bgColor theme="4" tint="0.79998168889431442"/>
        </patternFill>
      </fill>
    </dxf>
    <dxf>
      <fill>
        <patternFill>
          <bgColor rgb="FFFFFF99"/>
        </patternFill>
      </fill>
    </dxf>
    <dxf>
      <fill>
        <patternFill>
          <bgColor rgb="FFFFFF99"/>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ill>
        <patternFill>
          <bgColor rgb="FFFFFF99"/>
        </patternFill>
      </fill>
    </dxf>
    <dxf>
      <fill>
        <patternFill>
          <bgColor rgb="FFFFFF99"/>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rgb="FFC00000"/>
      </font>
      <fill>
        <patternFill>
          <bgColor theme="5" tint="0.59996337778862885"/>
        </patternFill>
      </fill>
    </dxf>
    <dxf>
      <fill>
        <patternFill>
          <bgColor theme="4" tint="0.79998168889431442"/>
        </patternFill>
      </fill>
    </dxf>
    <dxf>
      <font>
        <color theme="4" tint="-0.499984740745262"/>
      </font>
      <fill>
        <patternFill>
          <bgColor theme="4" tint="0.79998168889431442"/>
        </patternFill>
      </fill>
    </dxf>
    <dxf>
      <font>
        <color auto="1"/>
      </font>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s>
  <tableStyles count="0" defaultTableStyle="TableStyleMedium2" defaultPivotStyle="PivotStyleLight16"/>
  <colors>
    <mruColors>
      <color rgb="FFFFFF99"/>
      <color rgb="FFFF00FF"/>
      <color rgb="FFFF9999"/>
      <color rgb="FFFB7039"/>
      <color rgb="FFFFFFCC"/>
      <color rgb="FFFFCCCC"/>
      <color rgb="FFFF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11394</xdr:colOff>
      <xdr:row>37</xdr:row>
      <xdr:rowOff>145302</xdr:rowOff>
    </xdr:from>
    <xdr:to>
      <xdr:col>4</xdr:col>
      <xdr:colOff>2667000</xdr:colOff>
      <xdr:row>60</xdr:row>
      <xdr:rowOff>152400</xdr:rowOff>
    </xdr:to>
    <xdr:sp macro="" textlink="">
      <xdr:nvSpPr>
        <xdr:cNvPr id="3" name="正方形/長方形 2">
          <a:extLst>
            <a:ext uri="{FF2B5EF4-FFF2-40B4-BE49-F238E27FC236}">
              <a16:creationId xmlns:a16="http://schemas.microsoft.com/office/drawing/2014/main" id="{00000000-0008-0000-0000-000003000000}"/>
            </a:ext>
          </a:extLst>
        </xdr:cNvPr>
        <xdr:cNvSpPr/>
      </xdr:nvSpPr>
      <xdr:spPr>
        <a:xfrm>
          <a:off x="535269" y="8955927"/>
          <a:ext cx="9942231" cy="3731373"/>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mj-ea"/>
              <a:ea typeface="+mj-ea"/>
            </a:rPr>
            <a:t>　　　</a:t>
          </a:r>
          <a:endParaRPr kumimoji="1" lang="en-US" altLang="ja-JP" sz="1100">
            <a:solidFill>
              <a:sysClr val="windowText" lastClr="000000"/>
            </a:solidFill>
            <a:latin typeface="+mj-ea"/>
            <a:ea typeface="+mj-ea"/>
          </a:endParaRPr>
        </a:p>
        <a:p>
          <a:pPr algn="l"/>
          <a:r>
            <a:rPr kumimoji="1" lang="ja-JP" altLang="en-US" sz="1100">
              <a:solidFill>
                <a:sysClr val="windowText" lastClr="000000"/>
              </a:solidFill>
              <a:latin typeface="+mj-ea"/>
              <a:ea typeface="+mj-ea"/>
            </a:rPr>
            <a:t>　</a:t>
          </a:r>
          <a:r>
            <a:rPr kumimoji="1" lang="ja-JP" altLang="en-US" sz="1100" baseline="0">
              <a:solidFill>
                <a:srgbClr val="FF0000"/>
              </a:solidFill>
              <a:latin typeface="+mj-ea"/>
              <a:ea typeface="+mj-ea"/>
            </a:rPr>
            <a:t>  </a:t>
          </a:r>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rPr>
            <a:t>道交法：道路交通法（昭和３５年法律第１０５号）　　　　　　　　　　　　　　</a:t>
          </a:r>
          <a:endParaRPr kumimoji="1" lang="en-US" altLang="ja-JP" sz="1100" baseline="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道交則：道路交通法施行規則</a:t>
          </a:r>
          <a:r>
            <a:rPr lang="ja-JP" altLang="en-US" sz="1100" b="0" i="0">
              <a:solidFill>
                <a:sysClr val="windowText" lastClr="000000"/>
              </a:solidFill>
              <a:effectLst/>
              <a:latin typeface="BIZ UDPゴシック" panose="020B0400000000000000" pitchFamily="50" charset="-128"/>
              <a:ea typeface="BIZ UDPゴシック" panose="020B0400000000000000" pitchFamily="50" charset="-128"/>
              <a:cs typeface="+mn-cs"/>
            </a:rPr>
            <a:t>（昭和３５年総理府令第６０号）　　　</a:t>
          </a:r>
          <a:r>
            <a:rPr lang="ja-JP" altLang="en-US" sz="1100" b="0" i="0">
              <a:solidFill>
                <a:srgbClr val="FF00FF"/>
              </a:solidFill>
              <a:effectLst/>
              <a:latin typeface="BIZ UDPゴシック" panose="020B0400000000000000" pitchFamily="50" charset="-128"/>
              <a:ea typeface="BIZ UDPゴシック" panose="020B0400000000000000" pitchFamily="50" charset="-128"/>
              <a:cs typeface="+mn-cs"/>
            </a:rPr>
            <a:t>　</a:t>
          </a:r>
          <a:endParaRPr kumimoji="1" lang="en-US" altLang="ja-JP" sz="1100" b="0">
            <a:solidFill>
              <a:srgbClr val="FF00FF"/>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労基法：労働基準法</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22</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年法律第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49</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労基則：労働基準法施行規則</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22</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年厚生省令第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23</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algn="l"/>
          <a:r>
            <a:rPr lang="ja-JP" altLang="en-US">
              <a:solidFill>
                <a:sysClr val="windowText" lastClr="000000"/>
              </a:solidFill>
              <a:effectLst/>
              <a:latin typeface="BIZ UDPゴシック" panose="020B0400000000000000" pitchFamily="50" charset="-128"/>
              <a:ea typeface="BIZ UDPゴシック" panose="020B0400000000000000" pitchFamily="50" charset="-128"/>
            </a:rPr>
            <a:t>　　パートタイム労働法：短時間労働者及び有期雇用労働者の雇用管理の改善等に関する法律（平成５年法律第７６号）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労衛法：労働安全衛生法</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47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年法律第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57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労衛則：労働安全衛生規則</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47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年労働省令第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32</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消防法：消防法（昭和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23</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年法律第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186</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消防令：消防法施行令（昭和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36</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年政令第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           </a:t>
          </a: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消防則：消防法施行規則（昭和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36</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年自治省令第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6</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　</a:t>
          </a: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水防法：水防法（昭和２４年法律第１９３号）</a:t>
          </a: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土砂災害防止法：土砂災害警戒区域等における土砂災害防止対策の推進に関する法律（平成１２年法律第５７号）</a:t>
          </a: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健保法：健康保険法（大正</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年法律第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70</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厚年法：厚生年金保険法（昭和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29</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年法律第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115</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p>
        <a:p>
          <a:pPr algn="l"/>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雇用保険法：雇用保険法（昭和</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49</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年法律第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116</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労働基準法関係主要様式 ・・・・・・・・　厚生労働省のＨＰで「労働基準法関係主要様式」で検索しダウンロードできます。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xdr:txBody>
    </xdr:sp>
    <xdr:clientData/>
  </xdr:twoCellAnchor>
  <xdr:twoCellAnchor>
    <xdr:from>
      <xdr:col>1</xdr:col>
      <xdr:colOff>6350</xdr:colOff>
      <xdr:row>11</xdr:row>
      <xdr:rowOff>34775</xdr:rowOff>
    </xdr:from>
    <xdr:to>
      <xdr:col>4</xdr:col>
      <xdr:colOff>2678766</xdr:colOff>
      <xdr:row>35</xdr:row>
      <xdr:rowOff>50876</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488203" y="4662804"/>
          <a:ext cx="9351122" cy="3770072"/>
        </a:xfrm>
        <a:prstGeom prst="rect">
          <a:avLst/>
        </a:prstGeom>
        <a:solidFill>
          <a:schemeClr val="accent5">
            <a:lumMod val="20000"/>
            <a:lumOff val="80000"/>
          </a:schemeClr>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１　記載要領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lang="ja-JP" altLang="en-US">
              <a:solidFill>
                <a:sysClr val="windowText" lastClr="000000"/>
              </a:solidFill>
              <a:latin typeface="BIZ UDPゴシック" panose="020B0400000000000000" pitchFamily="50" charset="-128"/>
              <a:ea typeface="BIZ UDPゴシック" panose="020B0400000000000000" pitchFamily="50" charset="-128"/>
            </a:rPr>
            <a:t>　</a:t>
          </a:r>
          <a:r>
            <a:rPr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a:t>
          </a:r>
          <a:r>
            <a:rPr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本調書は、児童福祉法に基づく指導監査の実施に当たり、事前に提出いただくものです。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(2)</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提出は、監査実施日の概ね２週間前までとし、基準日は監査実施日の前月の初日時点の状況を記載してください。</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調書は、</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基本情報</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施設運営</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人事管理</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入所者支援</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職員</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のシートに分かれています。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(4)</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黄色のセルが回答</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及び必要事項の記載</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欄になっています。</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プルダウンになっている項目は、該当する内容を選択してください。</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   </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　　　◎施設において該当しない項目は、「非該当」を選択してください。３</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◎「～しているか」の設問については、いる場合は「○」、いない場合は「</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」と回答してください。</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（５）　調書内の「入所児童」とは、乳幼児を含む児童のことを表します。</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２　根拠法令等略語</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法：児童福祉法（昭和</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22</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年法律第</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164</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号）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設備運営基準：児童福祉施設の設備及び運営に関する基準（昭和</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23</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年厚生省令第</a:t>
          </a:r>
          <a:r>
            <a:rPr kumimoji="1" lang="en-US" altLang="ja-JP" sz="1100">
              <a:solidFill>
                <a:sysClr val="windowText" lastClr="000000"/>
              </a:solidFill>
              <a:latin typeface="BIZ UDPゴシック" panose="020B0400000000000000" pitchFamily="50" charset="-128"/>
              <a:ea typeface="BIZ UDPゴシック" panose="020B0400000000000000" pitchFamily="50" charset="-128"/>
            </a:rPr>
            <a:t>11</a:t>
          </a: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号）</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基準条例：児童福祉施設の設備及び運営に関する基準を定める条例（</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平成</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31</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年栃木県条例第</a:t>
          </a:r>
          <a:r>
            <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17</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号</a:t>
          </a:r>
          <a:r>
            <a:rPr kumimoji="1" lang="ja-JP" altLang="ja-JP"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aseline="0">
              <a:solidFill>
                <a:sysClr val="windowText" lastClr="000000"/>
              </a:solidFill>
              <a:latin typeface="BIZ UDPゴシック" panose="020B0400000000000000" pitchFamily="50" charset="-128"/>
              <a:ea typeface="BIZ UDPゴシック" panose="020B0400000000000000" pitchFamily="50" charset="-128"/>
            </a:rPr>
            <a:t> 乳児運営指針：乳児院運営指針</a:t>
          </a:r>
          <a:r>
            <a:rPr kumimoji="1" lang="ja-JP"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a:t>
          </a:r>
          <a:r>
            <a:rPr kumimoji="1" lang="ja-JP" altLang="en-US"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平成２４年厚生労働省雇用均等・児童家庭局長通知</a:t>
          </a:r>
          <a:r>
            <a:rPr kumimoji="1" lang="ja-JP" altLang="ja-JP" sz="1100" baseline="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lang="ja-JP" altLang="ja-JP">
            <a:solidFill>
              <a:sysClr val="windowText" lastClr="000000"/>
            </a:solidFill>
            <a:effectLst/>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養護運営指針：児童養護施設運営指針（平成２４年厚生労働省雇用均等・児童家庭局長通知） </a:t>
          </a:r>
          <a:endParaRPr kumimoji="1" lang="en-US" altLang="ja-JP" sz="1100">
            <a:solidFill>
              <a:sysClr val="windowText" lastClr="000000"/>
            </a:solidFill>
            <a:latin typeface="BIZ UDPゴシック" panose="020B0400000000000000" pitchFamily="50" charset="-128"/>
            <a:ea typeface="BIZ UDPゴシック" panose="020B0400000000000000" pitchFamily="50" charset="-128"/>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心理運営指針：情緒障害児短期治療施設運営指針（平成２４年厚生労働省雇用均等・児童家庭局長通知</a:t>
          </a:r>
          <a:r>
            <a:rPr kumimoji="1" lang="ja-JP" altLang="en-US" sz="1100">
              <a:solidFill>
                <a:sysClr val="windowText" lastClr="000000"/>
              </a:solidFill>
              <a:effectLst/>
              <a:latin typeface="BIZ UDPゴシック" panose="020B0400000000000000" pitchFamily="50" charset="-128"/>
              <a:ea typeface="BIZ UDPゴシック" panose="020B0400000000000000" pitchFamily="50" charset="-128"/>
              <a:cs typeface="+mn-cs"/>
            </a:rPr>
            <a:t>）</a:t>
          </a:r>
          <a:endParaRPr kumimoji="1" lang="en-US" altLang="ja-JP" sz="1100">
            <a:solidFill>
              <a:sysClr val="windowText" lastClr="000000"/>
            </a:solidFill>
            <a:effectLst/>
            <a:latin typeface="BIZ UDPゴシック" panose="020B0400000000000000" pitchFamily="50" charset="-128"/>
            <a:ea typeface="BIZ UDPゴシック" panose="020B0400000000000000" pitchFamily="50" charset="-128"/>
            <a:cs typeface="+mn-cs"/>
          </a:endParaRPr>
        </a:p>
        <a:p>
          <a:pPr algn="l"/>
          <a:r>
            <a:rPr kumimoji="1" lang="ja-JP" altLang="en-US" sz="1100">
              <a:solidFill>
                <a:sysClr val="windowText" lastClr="000000"/>
              </a:solidFill>
              <a:latin typeface="BIZ UDPゴシック" panose="020B0400000000000000" pitchFamily="50" charset="-128"/>
              <a:ea typeface="BIZ UDPゴシック" panose="020B0400000000000000" pitchFamily="50" charset="-128"/>
            </a:rPr>
            <a:t>　　</a:t>
          </a:r>
          <a:r>
            <a:rPr kumimoji="1" lang="ja-JP" altLang="en-US" sz="1100" b="0">
              <a:solidFill>
                <a:sysClr val="windowText" lastClr="000000"/>
              </a:solidFill>
              <a:latin typeface="BIZ UDPゴシック" panose="020B0400000000000000" pitchFamily="50" charset="-128"/>
              <a:ea typeface="BIZ UDPゴシック" panose="020B0400000000000000" pitchFamily="50" charset="-128"/>
            </a:rPr>
            <a:t>各施設運営指針：乳児運営指針、養護運営指針、心理運営指針</a:t>
          </a:r>
          <a:endParaRPr kumimoji="1" lang="en-US" altLang="ja-JP" sz="1100" b="0" baseline="0">
            <a:solidFill>
              <a:sysClr val="windowText" lastClr="000000"/>
            </a:solidFill>
            <a:effectLst/>
            <a:latin typeface="BIZ UDPゴシック" panose="020B0400000000000000" pitchFamily="50" charset="-128"/>
            <a:ea typeface="BIZ UDPゴシック" panose="020B0400000000000000" pitchFamily="50" charset="-128"/>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134470</xdr:colOff>
      <xdr:row>0</xdr:row>
      <xdr:rowOff>164914</xdr:rowOff>
    </xdr:from>
    <xdr:to>
      <xdr:col>5</xdr:col>
      <xdr:colOff>1436034</xdr:colOff>
      <xdr:row>2</xdr:row>
      <xdr:rowOff>154642</xdr:rowOff>
    </xdr:to>
    <xdr:sp macro="" textlink="">
      <xdr:nvSpPr>
        <xdr:cNvPr id="4" name="正方形/長方形 3">
          <a:extLst>
            <a:ext uri="{FF2B5EF4-FFF2-40B4-BE49-F238E27FC236}">
              <a16:creationId xmlns:a16="http://schemas.microsoft.com/office/drawing/2014/main" id="{4605D848-47BB-4E84-97F9-2CF9CA5AC4EB}"/>
            </a:ext>
          </a:extLst>
        </xdr:cNvPr>
        <xdr:cNvSpPr/>
      </xdr:nvSpPr>
      <xdr:spPr>
        <a:xfrm>
          <a:off x="134470" y="164914"/>
          <a:ext cx="6915711" cy="796552"/>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○黄色のセルに人数や必要事項を記入してください。</a:t>
          </a:r>
          <a:endParaRPr kumimoji="1" lang="en-US" altLang="ja-JP" sz="1400" b="1">
            <a:solidFill>
              <a:schemeClr val="tx1"/>
            </a:solidFill>
          </a:endParaRPr>
        </a:p>
        <a:p>
          <a:pPr algn="l"/>
          <a:r>
            <a:rPr kumimoji="1" lang="ja-JP" altLang="en-US" sz="1400" b="1" baseline="0">
              <a:solidFill>
                <a:schemeClr val="tx1"/>
              </a:solidFill>
            </a:rPr>
            <a:t>○</a:t>
          </a:r>
          <a:r>
            <a:rPr kumimoji="1" lang="ja-JP" altLang="en-US" sz="1400" b="1" baseline="0">
              <a:solidFill>
                <a:srgbClr val="FF0000"/>
              </a:solidFill>
            </a:rPr>
            <a:t>赤字</a:t>
          </a:r>
          <a:r>
            <a:rPr kumimoji="1" lang="ja-JP" altLang="en-US" sz="1400" b="1" baseline="0">
              <a:solidFill>
                <a:schemeClr val="tx1"/>
              </a:solidFill>
            </a:rPr>
            <a:t>の注意書きをよく読み記入してください。</a:t>
          </a:r>
          <a:endParaRPr kumimoji="1" lang="en-US" altLang="ja-JP" sz="1400" b="1" baseline="0">
            <a:solidFill>
              <a:schemeClr val="tx1"/>
            </a:solidFill>
          </a:endParaRPr>
        </a:p>
        <a:p>
          <a:pPr algn="l"/>
          <a:endParaRPr kumimoji="1" lang="ja-JP" altLang="en-US" sz="1400" b="1">
            <a:solidFill>
              <a:srgbClr val="FF0000"/>
            </a:solidFill>
          </a:endParaRPr>
        </a:p>
      </xdr:txBody>
    </xdr:sp>
    <xdr:clientData/>
  </xdr:twoCellAnchor>
  <xdr:twoCellAnchor>
    <xdr:from>
      <xdr:col>0</xdr:col>
      <xdr:colOff>134470</xdr:colOff>
      <xdr:row>0</xdr:row>
      <xdr:rowOff>164914</xdr:rowOff>
    </xdr:from>
    <xdr:to>
      <xdr:col>5</xdr:col>
      <xdr:colOff>1436034</xdr:colOff>
      <xdr:row>2</xdr:row>
      <xdr:rowOff>154642</xdr:rowOff>
    </xdr:to>
    <xdr:sp macro="" textlink="">
      <xdr:nvSpPr>
        <xdr:cNvPr id="2" name="正方形/長方形 1">
          <a:extLst>
            <a:ext uri="{FF2B5EF4-FFF2-40B4-BE49-F238E27FC236}">
              <a16:creationId xmlns:a16="http://schemas.microsoft.com/office/drawing/2014/main" id="{7D3377F6-BC93-43E2-844A-3EB9A190DDC5}"/>
            </a:ext>
          </a:extLst>
        </xdr:cNvPr>
        <xdr:cNvSpPr/>
      </xdr:nvSpPr>
      <xdr:spPr>
        <a:xfrm>
          <a:off x="134470" y="161739"/>
          <a:ext cx="6886389" cy="793003"/>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○黄色のセルに人数や必要事項を記入してください。</a:t>
          </a:r>
          <a:endParaRPr kumimoji="1" lang="en-US" altLang="ja-JP" sz="1400" b="1">
            <a:solidFill>
              <a:schemeClr val="tx1"/>
            </a:solidFill>
          </a:endParaRPr>
        </a:p>
        <a:p>
          <a:pPr algn="l"/>
          <a:r>
            <a:rPr kumimoji="1" lang="ja-JP" altLang="en-US" sz="1400" b="1" baseline="0">
              <a:solidFill>
                <a:schemeClr val="tx1"/>
              </a:solidFill>
            </a:rPr>
            <a:t>○</a:t>
          </a:r>
          <a:r>
            <a:rPr kumimoji="1" lang="ja-JP" altLang="en-US" sz="1400" b="1" baseline="0">
              <a:solidFill>
                <a:srgbClr val="FF0000"/>
              </a:solidFill>
            </a:rPr>
            <a:t>赤字</a:t>
          </a:r>
          <a:r>
            <a:rPr kumimoji="1" lang="ja-JP" altLang="en-US" sz="1400" b="1" baseline="0">
              <a:solidFill>
                <a:schemeClr val="tx1"/>
              </a:solidFill>
            </a:rPr>
            <a:t>の注意書きをよく読み記入してください。</a:t>
          </a:r>
          <a:endParaRPr kumimoji="1" lang="en-US" altLang="ja-JP" sz="1400" b="1" baseline="0">
            <a:solidFill>
              <a:schemeClr val="tx1"/>
            </a:solidFill>
          </a:endParaRPr>
        </a:p>
        <a:p>
          <a:pPr algn="l"/>
          <a:endParaRPr kumimoji="1" lang="ja-JP" altLang="en-US" sz="1400" b="1">
            <a:solidFill>
              <a:srgbClr val="FF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141942</xdr:colOff>
      <xdr:row>0</xdr:row>
      <xdr:rowOff>104588</xdr:rowOff>
    </xdr:from>
    <xdr:to>
      <xdr:col>4</xdr:col>
      <xdr:colOff>635000</xdr:colOff>
      <xdr:row>2</xdr:row>
      <xdr:rowOff>203200</xdr:rowOff>
    </xdr:to>
    <xdr:sp macro="" textlink="">
      <xdr:nvSpPr>
        <xdr:cNvPr id="2" name="正方形/長方形 1">
          <a:extLst>
            <a:ext uri="{FF2B5EF4-FFF2-40B4-BE49-F238E27FC236}">
              <a16:creationId xmlns:a16="http://schemas.microsoft.com/office/drawing/2014/main" id="{19DF95BF-B284-4B0B-9127-DA743EA9C2FE}"/>
            </a:ext>
          </a:extLst>
        </xdr:cNvPr>
        <xdr:cNvSpPr/>
      </xdr:nvSpPr>
      <xdr:spPr>
        <a:xfrm>
          <a:off x="141942" y="104588"/>
          <a:ext cx="5027705" cy="815788"/>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○黄色のセルに人数や必要事項を記入してください。</a:t>
          </a:r>
          <a:endParaRPr kumimoji="1" lang="en-US" altLang="ja-JP" sz="1400" b="1">
            <a:solidFill>
              <a:schemeClr val="tx1"/>
            </a:solidFill>
          </a:endParaRPr>
        </a:p>
        <a:p>
          <a:pPr algn="l"/>
          <a:r>
            <a:rPr kumimoji="1" lang="ja-JP" altLang="en-US" sz="1400" b="1" baseline="0">
              <a:solidFill>
                <a:schemeClr val="tx1"/>
              </a:solidFill>
            </a:rPr>
            <a:t>○</a:t>
          </a:r>
          <a:r>
            <a:rPr kumimoji="1" lang="ja-JP" altLang="en-US" sz="1400" b="1" baseline="0">
              <a:solidFill>
                <a:srgbClr val="FF0000"/>
              </a:solidFill>
            </a:rPr>
            <a:t>赤字</a:t>
          </a:r>
          <a:r>
            <a:rPr kumimoji="1" lang="ja-JP" altLang="en-US" sz="1400" b="1" baseline="0">
              <a:solidFill>
                <a:schemeClr val="tx1"/>
              </a:solidFill>
            </a:rPr>
            <a:t>の注意書きをよく読み記入してください。</a:t>
          </a:r>
          <a:endParaRPr kumimoji="1" lang="en-US" altLang="ja-JP" sz="1400" b="1" baseline="0">
            <a:solidFill>
              <a:schemeClr val="tx1"/>
            </a:solidFill>
          </a:endParaRPr>
        </a:p>
        <a:p>
          <a:pPr algn="l"/>
          <a:endParaRPr kumimoji="1" lang="ja-JP" altLang="en-US" sz="14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145677</xdr:colOff>
      <xdr:row>0</xdr:row>
      <xdr:rowOff>123264</xdr:rowOff>
    </xdr:from>
    <xdr:to>
      <xdr:col>5</xdr:col>
      <xdr:colOff>918882</xdr:colOff>
      <xdr:row>2</xdr:row>
      <xdr:rowOff>221876</xdr:rowOff>
    </xdr:to>
    <xdr:sp macro="" textlink="">
      <xdr:nvSpPr>
        <xdr:cNvPr id="2" name="正方形/長方形 1">
          <a:extLst>
            <a:ext uri="{FF2B5EF4-FFF2-40B4-BE49-F238E27FC236}">
              <a16:creationId xmlns:a16="http://schemas.microsoft.com/office/drawing/2014/main" id="{7D144FFE-8667-4555-A810-4126ECFDA385}"/>
            </a:ext>
          </a:extLst>
        </xdr:cNvPr>
        <xdr:cNvSpPr/>
      </xdr:nvSpPr>
      <xdr:spPr>
        <a:xfrm>
          <a:off x="142502" y="126439"/>
          <a:ext cx="5618255" cy="797112"/>
        </a:xfrm>
        <a:prstGeom prst="rect">
          <a:avLst/>
        </a:prstGeom>
        <a:solidFill>
          <a:srgbClr val="FFFF99"/>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solidFill>
                <a:schemeClr val="tx1"/>
              </a:solidFill>
            </a:rPr>
            <a:t>○黄色のセルに人数や必要事項を記入してください。</a:t>
          </a:r>
          <a:endParaRPr kumimoji="1" lang="en-US" altLang="ja-JP" sz="1400" b="1">
            <a:solidFill>
              <a:schemeClr val="tx1"/>
            </a:solidFill>
          </a:endParaRPr>
        </a:p>
        <a:p>
          <a:pPr algn="l"/>
          <a:r>
            <a:rPr kumimoji="1" lang="ja-JP" altLang="en-US" sz="1400" b="1" baseline="0">
              <a:solidFill>
                <a:schemeClr val="tx1"/>
              </a:solidFill>
            </a:rPr>
            <a:t>○</a:t>
          </a:r>
          <a:r>
            <a:rPr kumimoji="1" lang="ja-JP" altLang="en-US" sz="1400" b="1" baseline="0">
              <a:solidFill>
                <a:srgbClr val="FF0000"/>
              </a:solidFill>
            </a:rPr>
            <a:t>赤字</a:t>
          </a:r>
          <a:r>
            <a:rPr kumimoji="1" lang="ja-JP" altLang="en-US" sz="1400" b="1" baseline="0">
              <a:solidFill>
                <a:schemeClr val="tx1"/>
              </a:solidFill>
            </a:rPr>
            <a:t>の注意書きをよく読み記入してください。</a:t>
          </a:r>
          <a:endParaRPr kumimoji="1" lang="en-US" altLang="ja-JP" sz="1400" b="1" baseline="0">
            <a:solidFill>
              <a:schemeClr val="tx1"/>
            </a:solidFill>
          </a:endParaRPr>
        </a:p>
        <a:p>
          <a:pPr algn="l"/>
          <a:endParaRPr kumimoji="1" lang="ja-JP" altLang="en-US" sz="1400" b="1">
            <a:solidFill>
              <a:srgbClr val="FF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rgb="FF00B050"/>
  </sheetPr>
  <dimension ref="A1:R12"/>
  <sheetViews>
    <sheetView tabSelected="1" view="pageBreakPreview" zoomScale="85" zoomScaleNormal="85" zoomScaleSheetLayoutView="85" workbookViewId="0">
      <selection activeCell="C7" sqref="C7:E7"/>
    </sheetView>
  </sheetViews>
  <sheetFormatPr defaultColWidth="8.81640625" defaultRowHeight="13"/>
  <cols>
    <col min="1" max="1" width="6.81640625" style="43" customWidth="1"/>
    <col min="2" max="2" width="27.453125" style="43" customWidth="1"/>
    <col min="3" max="3" width="36.1796875" style="43" customWidth="1"/>
    <col min="4" max="4" width="32" style="43" customWidth="1"/>
    <col min="5" max="5" width="38.453125" style="43" customWidth="1"/>
    <col min="6" max="6" width="6" style="43" customWidth="1"/>
    <col min="7" max="7" width="2.1796875" style="43" customWidth="1"/>
    <col min="8" max="8" width="18.453125" style="43" customWidth="1"/>
    <col min="9" max="9" width="24" style="43" customWidth="1"/>
    <col min="10" max="120" width="2.1796875" style="43" customWidth="1"/>
    <col min="121" max="16384" width="8.81640625" style="43"/>
  </cols>
  <sheetData>
    <row r="1" spans="1:18" ht="6.65" customHeight="1"/>
    <row r="2" spans="1:18" ht="45" customHeight="1">
      <c r="A2" s="455" t="s">
        <v>480</v>
      </c>
      <c r="B2" s="455"/>
      <c r="C2" s="455"/>
      <c r="D2" s="455"/>
      <c r="E2" s="455"/>
      <c r="F2" s="455"/>
    </row>
    <row r="3" spans="1:18" ht="32.15" customHeight="1">
      <c r="A3" s="456" t="s">
        <v>0</v>
      </c>
      <c r="B3" s="456"/>
      <c r="C3" s="456"/>
      <c r="D3" s="456"/>
      <c r="E3" s="456"/>
      <c r="F3" s="456"/>
    </row>
    <row r="4" spans="1:18" ht="8.5" customHeight="1"/>
    <row r="5" spans="1:18" ht="43.75" customHeight="1">
      <c r="B5" s="219" t="s">
        <v>1</v>
      </c>
      <c r="C5" s="460"/>
      <c r="D5" s="461"/>
      <c r="E5" s="462"/>
      <c r="F5" s="220"/>
      <c r="I5" s="43" t="s">
        <v>2</v>
      </c>
    </row>
    <row r="6" spans="1:18" ht="43.75" customHeight="1">
      <c r="B6" s="219" t="s">
        <v>3</v>
      </c>
      <c r="C6" s="221"/>
      <c r="D6" s="222" t="s">
        <v>4</v>
      </c>
      <c r="E6" s="223"/>
      <c r="F6" s="220"/>
      <c r="I6" s="43" t="s">
        <v>5</v>
      </c>
    </row>
    <row r="7" spans="1:18" ht="43.75" customHeight="1">
      <c r="B7" s="219" t="s">
        <v>6</v>
      </c>
      <c r="C7" s="457"/>
      <c r="D7" s="458"/>
      <c r="E7" s="459"/>
      <c r="F7" s="220"/>
      <c r="I7" s="43" t="s">
        <v>7</v>
      </c>
    </row>
    <row r="8" spans="1:18" ht="43.75" customHeight="1">
      <c r="B8" s="222" t="s">
        <v>8</v>
      </c>
      <c r="C8" s="221"/>
      <c r="D8" s="222" t="s">
        <v>9</v>
      </c>
      <c r="E8" s="223"/>
      <c r="F8" s="220"/>
    </row>
    <row r="9" spans="1:18" ht="43.75" customHeight="1">
      <c r="B9" s="224" t="s">
        <v>10</v>
      </c>
      <c r="C9" s="225"/>
      <c r="D9" s="222" t="s">
        <v>11</v>
      </c>
      <c r="E9" s="226"/>
      <c r="F9" s="220"/>
      <c r="R9" s="43" t="s">
        <v>12</v>
      </c>
    </row>
    <row r="10" spans="1:18" ht="43.75" customHeight="1">
      <c r="B10" s="224" t="s">
        <v>13</v>
      </c>
      <c r="C10" s="225"/>
      <c r="D10" s="227"/>
      <c r="E10" s="226"/>
      <c r="F10" s="220"/>
    </row>
    <row r="11" spans="1:18" ht="12.65" customHeight="1">
      <c r="B11" s="228"/>
      <c r="C11" s="15"/>
      <c r="D11" s="15"/>
      <c r="E11" s="15"/>
      <c r="F11" s="15"/>
    </row>
    <row r="12" spans="1:18" s="14" customFormat="1" ht="11.5">
      <c r="B12" s="14" t="s">
        <v>14</v>
      </c>
    </row>
  </sheetData>
  <mergeCells count="4">
    <mergeCell ref="A2:F2"/>
    <mergeCell ref="A3:F3"/>
    <mergeCell ref="C7:E7"/>
    <mergeCell ref="C5:E5"/>
  </mergeCells>
  <phoneticPr fontId="1"/>
  <dataValidations count="1">
    <dataValidation type="list" allowBlank="1" showInputMessage="1" showErrorMessage="1" sqref="E6" xr:uid="{87CF4882-835A-4AE2-BA70-524129664372}">
      <formula1>$I$5:$I$7</formula1>
    </dataValidation>
  </dataValidations>
  <pageMargins left="1.1023622047244095" right="0.70866141732283472" top="0.74803149606299213" bottom="0.55118110236220474" header="0.31496062992125984" footer="0.31496062992125984"/>
  <pageSetup paperSize="9" scale="7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931FB-9034-47F3-BAB3-E9B761136683}">
  <sheetPr codeName="Sheet1">
    <tabColor rgb="FF00B050"/>
  </sheetPr>
  <dimension ref="A1:R451"/>
  <sheetViews>
    <sheetView showGridLines="0" view="pageBreakPreview" zoomScale="57" zoomScaleNormal="52" zoomScaleSheetLayoutView="40" workbookViewId="0">
      <pane ySplit="1" topLeftCell="A2" activePane="bottomLeft" state="frozen"/>
      <selection activeCell="AF15" sqref="AF15"/>
      <selection pane="bottomLeft" activeCell="L10" sqref="L10"/>
    </sheetView>
  </sheetViews>
  <sheetFormatPr defaultColWidth="9" defaultRowHeight="13"/>
  <cols>
    <col min="1" max="1" width="4.453125" style="3" customWidth="1"/>
    <col min="2" max="2" width="11.1796875" style="3" customWidth="1"/>
    <col min="3" max="3" width="6.453125" style="2" customWidth="1"/>
    <col min="4" max="4" width="9.81640625" style="3" customWidth="1"/>
    <col min="5" max="5" width="15.81640625" style="3" customWidth="1"/>
    <col min="6" max="6" width="17.54296875" style="3" customWidth="1"/>
    <col min="7" max="7" width="21.1796875" style="3" customWidth="1"/>
    <col min="8" max="8" width="15.54296875" style="2" customWidth="1"/>
    <col min="9" max="9" width="28.1796875" style="2" customWidth="1"/>
    <col min="10" max="10" width="28.81640625" style="2" customWidth="1"/>
    <col min="11" max="11" width="12.1796875" style="2" customWidth="1"/>
    <col min="12" max="12" width="50.1796875" style="214" customWidth="1"/>
    <col min="13" max="13" width="30.81640625" style="3" customWidth="1"/>
    <col min="14" max="14" width="2.1796875" style="3" customWidth="1"/>
    <col min="15" max="15" width="4" style="3" customWidth="1"/>
    <col min="16" max="16" width="3.453125" style="3" customWidth="1"/>
    <col min="17" max="17" width="9.453125" style="3" customWidth="1"/>
    <col min="18" max="81" width="2.1796875" style="3" customWidth="1"/>
    <col min="82" max="16384" width="9" style="3"/>
  </cols>
  <sheetData>
    <row r="1" spans="1:18" s="1" customFormat="1" ht="44.5" customHeight="1" thickBot="1">
      <c r="A1" s="501" t="s">
        <v>15</v>
      </c>
      <c r="B1" s="502"/>
      <c r="C1" s="507" t="s">
        <v>16</v>
      </c>
      <c r="D1" s="502"/>
      <c r="E1" s="502"/>
      <c r="F1" s="502"/>
      <c r="G1" s="502"/>
      <c r="H1" s="502"/>
      <c r="I1" s="502"/>
      <c r="J1" s="502"/>
      <c r="K1" s="62" t="s">
        <v>17</v>
      </c>
      <c r="L1" s="62" t="s">
        <v>18</v>
      </c>
      <c r="M1" s="61" t="s">
        <v>19</v>
      </c>
    </row>
    <row r="2" spans="1:18" ht="42.65" customHeight="1">
      <c r="A2" s="504" t="s">
        <v>20</v>
      </c>
      <c r="B2" s="505"/>
      <c r="C2" s="116">
        <v>1</v>
      </c>
      <c r="D2" s="498" t="s">
        <v>21</v>
      </c>
      <c r="E2" s="498"/>
      <c r="F2" s="498"/>
      <c r="G2" s="498"/>
      <c r="H2" s="498"/>
      <c r="I2" s="498"/>
      <c r="J2" s="117"/>
      <c r="K2" s="271"/>
      <c r="L2" s="118"/>
      <c r="M2" s="215"/>
      <c r="P2" s="3" t="s">
        <v>22</v>
      </c>
    </row>
    <row r="3" spans="1:18" ht="39.65" customHeight="1">
      <c r="A3" s="45"/>
      <c r="B3" s="50"/>
      <c r="C3" s="120">
        <v>2</v>
      </c>
      <c r="D3" s="121" t="s">
        <v>23</v>
      </c>
      <c r="E3" s="121"/>
      <c r="F3" s="121"/>
      <c r="G3" s="121"/>
      <c r="H3" s="122"/>
      <c r="I3" s="287"/>
      <c r="J3" s="287"/>
      <c r="K3" s="272"/>
      <c r="L3" s="119"/>
      <c r="M3" s="487"/>
      <c r="P3" s="3" t="s">
        <v>24</v>
      </c>
    </row>
    <row r="4" spans="1:18" ht="39.65" customHeight="1">
      <c r="A4" s="45"/>
      <c r="B4" s="50"/>
      <c r="C4" s="123"/>
      <c r="D4" s="121"/>
      <c r="E4" s="319" t="s">
        <v>25</v>
      </c>
      <c r="F4" s="320"/>
      <c r="G4" s="125" t="s">
        <v>26</v>
      </c>
      <c r="H4" s="125" t="s">
        <v>27</v>
      </c>
      <c r="I4" s="514" t="s">
        <v>28</v>
      </c>
      <c r="J4" s="515"/>
      <c r="K4" s="273"/>
      <c r="L4" s="119"/>
      <c r="M4" s="487"/>
      <c r="P4" s="3" t="s">
        <v>29</v>
      </c>
    </row>
    <row r="5" spans="1:18" ht="39.65" customHeight="1">
      <c r="A5" s="46"/>
      <c r="B5" s="51"/>
      <c r="C5" s="123"/>
      <c r="D5" s="121"/>
      <c r="E5" s="295" t="s">
        <v>30</v>
      </c>
      <c r="F5" s="126"/>
      <c r="G5" s="248"/>
      <c r="H5" s="250"/>
      <c r="I5" s="465"/>
      <c r="J5" s="466"/>
      <c r="K5" s="273"/>
      <c r="L5" s="148" t="s">
        <v>31</v>
      </c>
      <c r="M5" s="487"/>
    </row>
    <row r="6" spans="1:18" ht="35.15" customHeight="1">
      <c r="A6" s="45"/>
      <c r="B6" s="50"/>
      <c r="C6" s="123"/>
      <c r="D6" s="121"/>
      <c r="E6" s="127" t="s">
        <v>32</v>
      </c>
      <c r="F6" s="218"/>
      <c r="G6" s="248"/>
      <c r="H6" s="251"/>
      <c r="I6" s="463"/>
      <c r="J6" s="464"/>
      <c r="K6" s="273"/>
      <c r="L6" s="71" t="s">
        <v>33</v>
      </c>
      <c r="M6" s="487"/>
      <c r="P6" s="3" t="s">
        <v>34</v>
      </c>
      <c r="Q6" s="3" t="s">
        <v>35</v>
      </c>
    </row>
    <row r="7" spans="1:18" ht="35.15" customHeight="1">
      <c r="A7" s="45"/>
      <c r="B7" s="50"/>
      <c r="C7" s="123"/>
      <c r="D7" s="121"/>
      <c r="E7" s="127" t="s">
        <v>36</v>
      </c>
      <c r="F7" s="218"/>
      <c r="G7" s="248"/>
      <c r="H7" s="251"/>
      <c r="I7" s="463"/>
      <c r="J7" s="464"/>
      <c r="K7" s="273"/>
      <c r="L7" s="148" t="s">
        <v>37</v>
      </c>
      <c r="M7" s="487"/>
      <c r="P7" s="3" t="s">
        <v>38</v>
      </c>
      <c r="Q7" s="3" t="s">
        <v>39</v>
      </c>
    </row>
    <row r="8" spans="1:18" ht="35.15" customHeight="1">
      <c r="A8" s="45"/>
      <c r="B8" s="50"/>
      <c r="C8" s="123"/>
      <c r="D8" s="121"/>
      <c r="E8" s="127" t="s">
        <v>40</v>
      </c>
      <c r="F8" s="218"/>
      <c r="G8" s="248"/>
      <c r="H8" s="251"/>
      <c r="I8" s="463"/>
      <c r="J8" s="464"/>
      <c r="K8" s="273"/>
      <c r="L8" s="71" t="s">
        <v>41</v>
      </c>
      <c r="M8" s="487"/>
      <c r="Q8" s="3" t="s">
        <v>42</v>
      </c>
    </row>
    <row r="9" spans="1:18" ht="35.15" customHeight="1">
      <c r="A9" s="45"/>
      <c r="B9" s="50"/>
      <c r="C9" s="123"/>
      <c r="D9" s="121"/>
      <c r="E9" s="127" t="s">
        <v>43</v>
      </c>
      <c r="F9" s="218"/>
      <c r="G9" s="248"/>
      <c r="H9" s="251"/>
      <c r="I9" s="463"/>
      <c r="J9" s="464"/>
      <c r="K9" s="273"/>
      <c r="L9" s="71" t="s">
        <v>33</v>
      </c>
      <c r="M9" s="487"/>
      <c r="Q9" s="3" t="s">
        <v>44</v>
      </c>
    </row>
    <row r="10" spans="1:18" ht="35.15" customHeight="1">
      <c r="A10" s="45"/>
      <c r="B10" s="50"/>
      <c r="C10" s="123"/>
      <c r="D10" s="121"/>
      <c r="E10" s="127" t="s">
        <v>45</v>
      </c>
      <c r="F10" s="218"/>
      <c r="G10" s="249"/>
      <c r="H10" s="251"/>
      <c r="I10" s="463"/>
      <c r="J10" s="469"/>
      <c r="K10" s="273"/>
      <c r="L10" s="71" t="s">
        <v>33</v>
      </c>
      <c r="M10" s="487"/>
    </row>
    <row r="11" spans="1:18" ht="37.5" customHeight="1">
      <c r="A11" s="45"/>
      <c r="B11" s="50"/>
      <c r="C11" s="128"/>
      <c r="D11" s="129"/>
      <c r="E11" s="129"/>
      <c r="F11" s="129"/>
      <c r="G11" s="129"/>
      <c r="H11" s="130"/>
      <c r="I11" s="131"/>
      <c r="J11" s="131"/>
      <c r="K11" s="274"/>
      <c r="L11" s="71"/>
      <c r="M11" s="487"/>
    </row>
    <row r="12" spans="1:18" ht="46" customHeight="1">
      <c r="A12" s="48"/>
      <c r="B12" s="49"/>
      <c r="C12" s="286">
        <v>3</v>
      </c>
      <c r="D12" s="498" t="s">
        <v>46</v>
      </c>
      <c r="E12" s="498"/>
      <c r="F12" s="498"/>
      <c r="G12" s="498"/>
      <c r="H12" s="498"/>
      <c r="I12" s="498"/>
      <c r="J12" s="289"/>
      <c r="K12" s="271"/>
      <c r="L12" s="132" t="s">
        <v>47</v>
      </c>
      <c r="M12" s="44"/>
    </row>
    <row r="13" spans="1:18" s="43" customFormat="1" ht="35.15" customHeight="1">
      <c r="A13" s="510" t="s">
        <v>48</v>
      </c>
      <c r="B13" s="511"/>
      <c r="C13" s="120">
        <v>4</v>
      </c>
      <c r="D13" s="503" t="s">
        <v>49</v>
      </c>
      <c r="E13" s="503"/>
      <c r="F13" s="503"/>
      <c r="G13" s="503"/>
      <c r="H13" s="503"/>
      <c r="I13" s="503"/>
      <c r="J13" s="133"/>
      <c r="K13" s="271"/>
      <c r="L13" s="490" t="s">
        <v>50</v>
      </c>
      <c r="M13" s="214"/>
    </row>
    <row r="14" spans="1:18" s="4" customFormat="1" ht="43" customHeight="1">
      <c r="A14" s="478"/>
      <c r="B14" s="479"/>
      <c r="C14" s="296">
        <v>5</v>
      </c>
      <c r="D14" s="498" t="s">
        <v>51</v>
      </c>
      <c r="E14" s="498"/>
      <c r="F14" s="498"/>
      <c r="G14" s="498"/>
      <c r="H14" s="498"/>
      <c r="I14" s="498"/>
      <c r="J14" s="289"/>
      <c r="K14" s="271"/>
      <c r="L14" s="490"/>
      <c r="M14" s="214"/>
      <c r="P14" s="3"/>
      <c r="Q14" s="3"/>
      <c r="R14" s="3"/>
    </row>
    <row r="15" spans="1:18" s="4" customFormat="1" ht="43" customHeight="1">
      <c r="A15" s="263"/>
      <c r="B15" s="264"/>
      <c r="C15" s="296">
        <v>6</v>
      </c>
      <c r="D15" s="285" t="s">
        <v>52</v>
      </c>
      <c r="E15" s="285"/>
      <c r="F15" s="285"/>
      <c r="G15" s="285"/>
      <c r="H15" s="285"/>
      <c r="I15" s="285"/>
      <c r="J15" s="289"/>
      <c r="K15" s="271"/>
      <c r="L15" s="172" t="s">
        <v>53</v>
      </c>
      <c r="M15" s="44"/>
      <c r="P15" s="3"/>
      <c r="Q15" s="3"/>
      <c r="R15" s="3"/>
    </row>
    <row r="16" spans="1:18" ht="39.65" customHeight="1">
      <c r="A16" s="474" t="s">
        <v>54</v>
      </c>
      <c r="B16" s="475"/>
      <c r="C16" s="296">
        <v>7</v>
      </c>
      <c r="D16" s="472" t="s">
        <v>55</v>
      </c>
      <c r="E16" s="472"/>
      <c r="F16" s="472"/>
      <c r="G16" s="472"/>
      <c r="H16" s="472"/>
      <c r="I16" s="472"/>
      <c r="J16" s="284"/>
      <c r="K16" s="271"/>
      <c r="L16" s="467" t="s">
        <v>477</v>
      </c>
      <c r="M16" s="488"/>
    </row>
    <row r="17" spans="1:13" ht="26.15" customHeight="1">
      <c r="A17" s="476"/>
      <c r="B17" s="477"/>
      <c r="C17" s="120"/>
      <c r="D17" s="121"/>
      <c r="E17" s="121"/>
      <c r="F17" s="121"/>
      <c r="G17" s="42"/>
      <c r="H17" s="134"/>
      <c r="I17" s="135" t="s">
        <v>56</v>
      </c>
      <c r="J17" s="135" t="s">
        <v>57</v>
      </c>
      <c r="K17" s="273"/>
      <c r="L17" s="468"/>
      <c r="M17" s="487"/>
    </row>
    <row r="18" spans="1:13" ht="39.65" customHeight="1">
      <c r="A18" s="476"/>
      <c r="B18" s="477"/>
      <c r="C18" s="120"/>
      <c r="G18" s="42"/>
      <c r="H18" s="136" t="s">
        <v>58</v>
      </c>
      <c r="I18" s="137"/>
      <c r="J18" s="137"/>
      <c r="K18" s="273"/>
      <c r="L18" s="468"/>
      <c r="M18" s="487"/>
    </row>
    <row r="19" spans="1:13" ht="36" customHeight="1">
      <c r="A19" s="46"/>
      <c r="B19" s="50"/>
      <c r="C19" s="120"/>
      <c r="G19" s="42"/>
      <c r="H19" s="136" t="s">
        <v>59</v>
      </c>
      <c r="I19" s="137"/>
      <c r="J19" s="137"/>
      <c r="K19" s="273"/>
      <c r="L19" s="468"/>
      <c r="M19" s="487"/>
    </row>
    <row r="20" spans="1:13" ht="36" customHeight="1">
      <c r="A20" s="46"/>
      <c r="B20" s="50"/>
      <c r="C20" s="120"/>
      <c r="D20" s="121"/>
      <c r="E20" s="121"/>
      <c r="F20" s="121"/>
      <c r="G20" s="42"/>
      <c r="H20" s="136" t="s">
        <v>60</v>
      </c>
      <c r="I20" s="137"/>
      <c r="J20" s="137"/>
      <c r="K20" s="273"/>
      <c r="L20" s="468"/>
      <c r="M20" s="487"/>
    </row>
    <row r="21" spans="1:13" ht="36" customHeight="1">
      <c r="A21" s="46"/>
      <c r="B21" s="50"/>
      <c r="C21" s="120"/>
      <c r="D21" s="494" t="s">
        <v>61</v>
      </c>
      <c r="E21" s="494"/>
      <c r="F21" s="494"/>
      <c r="G21" s="495"/>
      <c r="H21" s="136" t="s">
        <v>62</v>
      </c>
      <c r="I21" s="137"/>
      <c r="J21" s="137"/>
      <c r="K21" s="273"/>
      <c r="L21" s="468"/>
      <c r="M21" s="487"/>
    </row>
    <row r="22" spans="1:13" ht="36" customHeight="1">
      <c r="A22" s="46"/>
      <c r="B22" s="50"/>
      <c r="C22" s="120"/>
      <c r="D22" s="496"/>
      <c r="E22" s="496"/>
      <c r="F22" s="496"/>
      <c r="G22" s="497"/>
      <c r="H22" s="136" t="s">
        <v>62</v>
      </c>
      <c r="I22" s="137"/>
      <c r="J22" s="137"/>
      <c r="K22" s="273"/>
      <c r="L22" s="468"/>
      <c r="M22" s="487"/>
    </row>
    <row r="23" spans="1:13" ht="52" customHeight="1">
      <c r="A23" s="47"/>
      <c r="B23" s="49"/>
      <c r="C23" s="286">
        <v>8</v>
      </c>
      <c r="D23" s="217" t="s">
        <v>63</v>
      </c>
      <c r="E23" s="217"/>
      <c r="F23" s="124"/>
      <c r="G23" s="124"/>
      <c r="H23" s="142"/>
      <c r="I23" s="142" t="s">
        <v>64</v>
      </c>
      <c r="J23" s="175"/>
      <c r="K23" s="274"/>
      <c r="L23" s="247"/>
      <c r="M23" s="44"/>
    </row>
    <row r="24" spans="1:13" ht="42" customHeight="1">
      <c r="A24" s="474" t="s">
        <v>65</v>
      </c>
      <c r="B24" s="475"/>
      <c r="C24" s="286">
        <v>9</v>
      </c>
      <c r="D24" s="471" t="s">
        <v>66</v>
      </c>
      <c r="E24" s="471"/>
      <c r="F24" s="471"/>
      <c r="G24" s="471"/>
      <c r="H24" s="471"/>
      <c r="I24" s="471"/>
      <c r="J24" s="480"/>
      <c r="K24" s="271"/>
      <c r="L24" s="138" t="s">
        <v>67</v>
      </c>
      <c r="M24" s="53"/>
    </row>
    <row r="25" spans="1:13" ht="49.75" customHeight="1">
      <c r="A25" s="476"/>
      <c r="B25" s="477"/>
      <c r="C25" s="286">
        <v>10</v>
      </c>
      <c r="D25" s="492" t="s">
        <v>68</v>
      </c>
      <c r="E25" s="492"/>
      <c r="F25" s="492"/>
      <c r="G25" s="492"/>
      <c r="H25" s="492"/>
      <c r="I25" s="492"/>
      <c r="J25" s="139"/>
      <c r="K25" s="271"/>
      <c r="L25" s="468" t="s">
        <v>69</v>
      </c>
      <c r="M25" s="5"/>
    </row>
    <row r="26" spans="1:13" ht="43" customHeight="1">
      <c r="A26" s="512"/>
      <c r="B26" s="513"/>
      <c r="C26" s="286">
        <v>11</v>
      </c>
      <c r="D26" s="498" t="s">
        <v>70</v>
      </c>
      <c r="E26" s="498"/>
      <c r="F26" s="498"/>
      <c r="G26" s="498"/>
      <c r="H26" s="498"/>
      <c r="I26" s="498"/>
      <c r="J26" s="499"/>
      <c r="K26" s="271"/>
      <c r="L26" s="493"/>
      <c r="M26" s="54"/>
    </row>
    <row r="27" spans="1:13" ht="44.5" customHeight="1">
      <c r="A27" s="474" t="s">
        <v>71</v>
      </c>
      <c r="B27" s="475"/>
      <c r="C27" s="296">
        <v>12</v>
      </c>
      <c r="D27" s="484" t="s">
        <v>72</v>
      </c>
      <c r="E27" s="484"/>
      <c r="F27" s="484"/>
      <c r="G27" s="484"/>
      <c r="H27" s="484"/>
      <c r="I27" s="297" t="s">
        <v>73</v>
      </c>
      <c r="J27" s="281"/>
      <c r="K27" s="272"/>
      <c r="L27" s="143"/>
      <c r="M27" s="487"/>
    </row>
    <row r="28" spans="1:13" ht="44.5" customHeight="1">
      <c r="A28" s="476"/>
      <c r="B28" s="477"/>
      <c r="C28" s="120"/>
      <c r="D28" s="238"/>
      <c r="E28" s="238"/>
      <c r="F28" s="238"/>
      <c r="G28" s="238"/>
      <c r="H28" s="238"/>
      <c r="I28" s="298" t="s">
        <v>74</v>
      </c>
      <c r="J28" s="282"/>
      <c r="K28" s="272"/>
      <c r="L28" s="119"/>
      <c r="M28" s="487"/>
    </row>
    <row r="29" spans="1:13" ht="47.5" customHeight="1">
      <c r="A29" s="476"/>
      <c r="B29" s="477"/>
      <c r="C29" s="296">
        <v>13</v>
      </c>
      <c r="D29" s="484" t="s">
        <v>75</v>
      </c>
      <c r="E29" s="484"/>
      <c r="F29" s="484"/>
      <c r="G29" s="484"/>
      <c r="H29" s="484"/>
      <c r="I29" s="484"/>
      <c r="J29" s="485"/>
      <c r="K29" s="275"/>
      <c r="L29" s="143" t="s">
        <v>76</v>
      </c>
      <c r="M29" s="487"/>
    </row>
    <row r="30" spans="1:13" ht="46.5" customHeight="1">
      <c r="A30" s="476"/>
      <c r="B30" s="477"/>
      <c r="C30" s="299"/>
      <c r="D30" s="300" t="s">
        <v>77</v>
      </c>
      <c r="E30" s="246"/>
      <c r="F30" s="300" t="s">
        <v>57</v>
      </c>
      <c r="G30" s="246"/>
      <c r="H30" s="239"/>
      <c r="I30" s="239" t="s">
        <v>78</v>
      </c>
      <c r="J30" s="252"/>
      <c r="K30" s="272"/>
      <c r="M30" s="487"/>
    </row>
    <row r="31" spans="1:13" ht="54.65" customHeight="1">
      <c r="A31" s="476"/>
      <c r="B31" s="477"/>
      <c r="C31" s="286">
        <v>14</v>
      </c>
      <c r="D31" s="471" t="s">
        <v>79</v>
      </c>
      <c r="E31" s="471"/>
      <c r="F31" s="471"/>
      <c r="G31" s="471"/>
      <c r="H31" s="471"/>
      <c r="I31" s="471"/>
      <c r="J31" s="480"/>
      <c r="K31" s="271"/>
      <c r="L31" s="143" t="s">
        <v>80</v>
      </c>
      <c r="M31" s="214"/>
    </row>
    <row r="32" spans="1:13" ht="49.5" customHeight="1">
      <c r="A32" s="508" t="s">
        <v>81</v>
      </c>
      <c r="B32" s="509"/>
      <c r="C32" s="301" t="s">
        <v>82</v>
      </c>
      <c r="D32" s="506" t="s">
        <v>83</v>
      </c>
      <c r="E32" s="506"/>
      <c r="F32" s="506"/>
      <c r="G32" s="506"/>
      <c r="H32" s="506"/>
      <c r="I32" s="506"/>
      <c r="J32" s="146"/>
      <c r="K32" s="272"/>
      <c r="L32" s="500" t="s">
        <v>84</v>
      </c>
      <c r="M32" s="6"/>
    </row>
    <row r="33" spans="1:13" ht="41.15" customHeight="1">
      <c r="A33" s="508"/>
      <c r="B33" s="509"/>
      <c r="C33" s="299"/>
      <c r="D33" s="300" t="s">
        <v>77</v>
      </c>
      <c r="E33" s="141"/>
      <c r="F33" s="300" t="s">
        <v>57</v>
      </c>
      <c r="G33" s="141"/>
      <c r="H33" s="144"/>
      <c r="I33" s="145" t="s">
        <v>85</v>
      </c>
      <c r="J33" s="253"/>
      <c r="K33" s="274"/>
      <c r="L33" s="490"/>
      <c r="M33" s="213"/>
    </row>
    <row r="34" spans="1:13" ht="39.65" customHeight="1">
      <c r="A34" s="508"/>
      <c r="B34" s="509"/>
      <c r="C34" s="296">
        <v>16</v>
      </c>
      <c r="D34" s="470" t="s">
        <v>86</v>
      </c>
      <c r="E34" s="470"/>
      <c r="F34" s="470"/>
      <c r="G34" s="470"/>
      <c r="H34" s="470"/>
      <c r="I34" s="470"/>
      <c r="J34" s="289"/>
      <c r="K34" s="271"/>
      <c r="L34" s="143" t="s">
        <v>87</v>
      </c>
      <c r="M34" s="213"/>
    </row>
    <row r="35" spans="1:13" ht="39.65" customHeight="1">
      <c r="A35" s="508"/>
      <c r="B35" s="509"/>
      <c r="C35" s="302"/>
      <c r="D35" s="503"/>
      <c r="E35" s="503"/>
      <c r="F35" s="503"/>
      <c r="G35" s="503"/>
      <c r="H35" s="503"/>
      <c r="I35" s="147" t="s">
        <v>88</v>
      </c>
      <c r="J35" s="253"/>
      <c r="K35" s="276"/>
      <c r="L35" s="119"/>
      <c r="M35" s="213"/>
    </row>
    <row r="36" spans="1:13" ht="41.5" customHeight="1">
      <c r="A36" s="508"/>
      <c r="B36" s="509"/>
      <c r="C36" s="120">
        <v>17</v>
      </c>
      <c r="D36" s="491" t="s">
        <v>89</v>
      </c>
      <c r="E36" s="491"/>
      <c r="F36" s="491"/>
      <c r="G36" s="491"/>
      <c r="H36" s="491"/>
      <c r="I36" s="491"/>
      <c r="J36" s="212"/>
      <c r="K36" s="271"/>
      <c r="L36" s="148" t="s">
        <v>90</v>
      </c>
      <c r="M36" s="214"/>
    </row>
    <row r="37" spans="1:13" ht="41.5" customHeight="1">
      <c r="A37" s="508"/>
      <c r="B37" s="509"/>
      <c r="C37" s="120"/>
      <c r="D37" s="121"/>
      <c r="E37" s="121"/>
      <c r="F37" s="121"/>
      <c r="G37" s="420"/>
      <c r="H37" s="421"/>
      <c r="I37" s="421" t="s">
        <v>91</v>
      </c>
      <c r="J37" s="149"/>
      <c r="K37" s="272"/>
      <c r="L37" s="216" t="s">
        <v>92</v>
      </c>
      <c r="M37" s="214"/>
    </row>
    <row r="38" spans="1:13" ht="41.5" customHeight="1">
      <c r="A38" s="508"/>
      <c r="B38" s="509"/>
      <c r="C38" s="120"/>
      <c r="D38" s="121"/>
      <c r="E38" s="121"/>
      <c r="F38" s="121"/>
      <c r="G38" s="121"/>
      <c r="H38" s="421"/>
      <c r="I38" s="421" t="s">
        <v>93</v>
      </c>
      <c r="J38" s="150"/>
      <c r="K38" s="273"/>
      <c r="L38" s="143"/>
      <c r="M38" s="214"/>
    </row>
    <row r="39" spans="1:13" ht="41.5" customHeight="1">
      <c r="A39" s="508"/>
      <c r="B39" s="509"/>
      <c r="C39" s="299"/>
      <c r="D39" s="144"/>
      <c r="E39" s="144"/>
      <c r="F39" s="144"/>
      <c r="G39" s="144"/>
      <c r="H39" s="239"/>
      <c r="I39" s="147" t="s">
        <v>94</v>
      </c>
      <c r="J39" s="422"/>
      <c r="K39" s="274"/>
      <c r="L39" s="423"/>
      <c r="M39" s="44"/>
    </row>
    <row r="40" spans="1:13" ht="41.5" customHeight="1">
      <c r="A40" s="478" t="s">
        <v>95</v>
      </c>
      <c r="B40" s="479"/>
      <c r="C40" s="120">
        <v>18</v>
      </c>
      <c r="D40" s="489" t="s">
        <v>96</v>
      </c>
      <c r="E40" s="489"/>
      <c r="F40" s="489"/>
      <c r="G40" s="489"/>
      <c r="H40" s="489"/>
      <c r="I40" s="489"/>
      <c r="J40" s="133"/>
      <c r="K40" s="419"/>
      <c r="L40" s="143" t="s">
        <v>97</v>
      </c>
      <c r="M40" s="486"/>
    </row>
    <row r="41" spans="1:13" ht="41.5" customHeight="1">
      <c r="A41" s="236"/>
      <c r="B41" s="237"/>
      <c r="C41" s="120"/>
      <c r="D41" s="288"/>
      <c r="E41" s="288"/>
      <c r="F41" s="288"/>
      <c r="G41" s="288"/>
      <c r="H41" s="288"/>
      <c r="I41" s="147" t="s">
        <v>98</v>
      </c>
      <c r="J41" s="253"/>
      <c r="K41" s="272"/>
      <c r="L41" s="143"/>
      <c r="M41" s="486"/>
    </row>
    <row r="42" spans="1:13" ht="41.5" customHeight="1">
      <c r="A42" s="208"/>
      <c r="B42" s="209"/>
      <c r="C42" s="296">
        <v>19</v>
      </c>
      <c r="D42" s="470" t="s">
        <v>99</v>
      </c>
      <c r="E42" s="470"/>
      <c r="F42" s="470"/>
      <c r="G42" s="470"/>
      <c r="H42" s="470"/>
      <c r="I42" s="483"/>
      <c r="J42" s="254"/>
      <c r="K42" s="272"/>
      <c r="L42" s="490" t="s">
        <v>100</v>
      </c>
      <c r="M42" s="486"/>
    </row>
    <row r="43" spans="1:13" ht="41.5" customHeight="1">
      <c r="A43" s="208"/>
      <c r="B43" s="209"/>
      <c r="C43" s="299"/>
      <c r="D43" s="144"/>
      <c r="E43" s="303"/>
      <c r="F43" s="144"/>
      <c r="G43" s="144"/>
      <c r="H43" s="140"/>
      <c r="I43" s="145"/>
      <c r="J43" s="255"/>
      <c r="K43" s="274"/>
      <c r="L43" s="490"/>
      <c r="M43" s="486"/>
    </row>
    <row r="44" spans="1:13" ht="39.65" customHeight="1">
      <c r="A44" s="210"/>
      <c r="B44" s="211"/>
      <c r="C44" s="286">
        <v>20</v>
      </c>
      <c r="D44" s="471" t="s">
        <v>101</v>
      </c>
      <c r="E44" s="471"/>
      <c r="F44" s="471"/>
      <c r="G44" s="471"/>
      <c r="H44" s="471"/>
      <c r="I44" s="471"/>
      <c r="J44" s="284"/>
      <c r="K44" s="271"/>
      <c r="L44" s="151"/>
      <c r="M44" s="55"/>
    </row>
    <row r="45" spans="1:13" ht="70.5" customHeight="1">
      <c r="A45" s="510" t="s">
        <v>102</v>
      </c>
      <c r="B45" s="511"/>
      <c r="C45" s="286">
        <v>21</v>
      </c>
      <c r="D45" s="471" t="s">
        <v>103</v>
      </c>
      <c r="E45" s="471"/>
      <c r="F45" s="471"/>
      <c r="G45" s="471"/>
      <c r="H45" s="471"/>
      <c r="I45" s="471"/>
      <c r="J45" s="480"/>
      <c r="K45" s="271"/>
      <c r="L45" s="118" t="s">
        <v>104</v>
      </c>
      <c r="M45" s="215"/>
    </row>
    <row r="46" spans="1:13" ht="52" customHeight="1">
      <c r="A46" s="478"/>
      <c r="B46" s="479"/>
      <c r="C46" s="116" t="s">
        <v>105</v>
      </c>
      <c r="D46" s="471" t="s">
        <v>106</v>
      </c>
      <c r="E46" s="471"/>
      <c r="F46" s="471"/>
      <c r="G46" s="471"/>
      <c r="H46" s="471"/>
      <c r="I46" s="471"/>
      <c r="J46" s="480"/>
      <c r="K46" s="271"/>
      <c r="L46" s="230"/>
      <c r="M46" s="214"/>
    </row>
    <row r="47" spans="1:13" ht="49" customHeight="1">
      <c r="A47" s="478"/>
      <c r="B47" s="479"/>
      <c r="C47" s="286">
        <v>23</v>
      </c>
      <c r="D47" s="471" t="s">
        <v>107</v>
      </c>
      <c r="E47" s="471"/>
      <c r="F47" s="471"/>
      <c r="G47" s="471"/>
      <c r="H47" s="471"/>
      <c r="I47" s="471"/>
      <c r="J47" s="284"/>
      <c r="K47" s="271"/>
      <c r="L47" s="216" t="s">
        <v>108</v>
      </c>
      <c r="M47" s="213"/>
    </row>
    <row r="48" spans="1:13" ht="41.15" customHeight="1">
      <c r="A48" s="478"/>
      <c r="B48" s="479"/>
      <c r="C48" s="296">
        <v>24</v>
      </c>
      <c r="D48" s="526" t="s">
        <v>109</v>
      </c>
      <c r="E48" s="526"/>
      <c r="F48" s="526"/>
      <c r="G48" s="526"/>
      <c r="H48" s="526"/>
      <c r="I48" s="526"/>
      <c r="J48" s="527"/>
      <c r="K48" s="277"/>
      <c r="L48" s="453"/>
      <c r="M48" s="214"/>
    </row>
    <row r="49" spans="1:17" ht="45" customHeight="1">
      <c r="A49" s="478"/>
      <c r="B49" s="479"/>
      <c r="C49" s="304"/>
      <c r="D49" s="482" t="s">
        <v>110</v>
      </c>
      <c r="E49" s="482"/>
      <c r="F49" s="482"/>
      <c r="G49" s="482"/>
      <c r="H49" s="482"/>
      <c r="I49" s="482"/>
      <c r="J49" s="152"/>
      <c r="K49" s="278"/>
      <c r="L49" s="454"/>
      <c r="M49" s="42"/>
    </row>
    <row r="50" spans="1:17" ht="45" customHeight="1">
      <c r="A50" s="478"/>
      <c r="B50" s="479"/>
      <c r="C50" s="305"/>
      <c r="D50" s="481" t="s">
        <v>111</v>
      </c>
      <c r="E50" s="481"/>
      <c r="F50" s="481"/>
      <c r="G50" s="481"/>
      <c r="H50" s="481"/>
      <c r="I50" s="481"/>
      <c r="J50" s="153"/>
      <c r="K50" s="279"/>
      <c r="L50" s="454"/>
      <c r="M50" s="42"/>
    </row>
    <row r="51" spans="1:17" ht="39.65" customHeight="1">
      <c r="A51" s="478"/>
      <c r="B51" s="479"/>
      <c r="C51" s="296">
        <v>25</v>
      </c>
      <c r="D51" s="472" t="s">
        <v>112</v>
      </c>
      <c r="E51" s="472"/>
      <c r="F51" s="472"/>
      <c r="G51" s="472"/>
      <c r="H51" s="472"/>
      <c r="I51" s="472"/>
      <c r="J51" s="473"/>
      <c r="K51" s="280"/>
      <c r="L51" s="454" t="s">
        <v>113</v>
      </c>
      <c r="M51" s="42"/>
    </row>
    <row r="52" spans="1:17" ht="39.65" customHeight="1">
      <c r="A52" s="478"/>
      <c r="B52" s="479"/>
      <c r="C52" s="299"/>
      <c r="D52" s="503"/>
      <c r="E52" s="503"/>
      <c r="F52" s="503"/>
      <c r="G52" s="503"/>
      <c r="H52" s="503"/>
      <c r="I52" s="147" t="s">
        <v>114</v>
      </c>
      <c r="J52" s="265"/>
      <c r="K52" s="276"/>
      <c r="L52" s="454" t="s">
        <v>115</v>
      </c>
      <c r="M52" s="229"/>
    </row>
    <row r="53" spans="1:17" ht="39.65" customHeight="1">
      <c r="A53" s="478"/>
      <c r="B53" s="479"/>
      <c r="C53" s="296">
        <v>26</v>
      </c>
      <c r="D53" s="470" t="s">
        <v>116</v>
      </c>
      <c r="E53" s="470"/>
      <c r="F53" s="470"/>
      <c r="G53" s="470"/>
      <c r="H53" s="470"/>
      <c r="I53" s="470"/>
      <c r="J53" s="289"/>
      <c r="K53" s="280"/>
      <c r="L53" s="143" t="s">
        <v>117</v>
      </c>
      <c r="M53" s="42"/>
      <c r="Q53" s="3" t="s">
        <v>118</v>
      </c>
    </row>
    <row r="54" spans="1:17" ht="39.65" customHeight="1">
      <c r="A54" s="478"/>
      <c r="B54" s="479"/>
      <c r="C54" s="299"/>
      <c r="D54" s="503"/>
      <c r="E54" s="503"/>
      <c r="F54" s="503"/>
      <c r="G54" s="503"/>
      <c r="H54" s="503"/>
      <c r="I54" s="147" t="s">
        <v>114</v>
      </c>
      <c r="J54" s="265"/>
      <c r="K54" s="276"/>
      <c r="L54" s="308" t="s">
        <v>119</v>
      </c>
      <c r="M54" s="42"/>
    </row>
    <row r="55" spans="1:17" ht="49.5" customHeight="1">
      <c r="A55" s="524"/>
      <c r="B55" s="525"/>
      <c r="C55" s="116">
        <v>27</v>
      </c>
      <c r="D55" s="518" t="s">
        <v>120</v>
      </c>
      <c r="E55" s="518"/>
      <c r="F55" s="518"/>
      <c r="G55" s="518"/>
      <c r="H55" s="518"/>
      <c r="I55" s="518"/>
      <c r="J55" s="519"/>
      <c r="K55" s="271"/>
      <c r="L55" s="155" t="s">
        <v>121</v>
      </c>
      <c r="M55" s="283"/>
    </row>
    <row r="56" spans="1:17" ht="48.65" customHeight="1">
      <c r="A56" s="510" t="s">
        <v>122</v>
      </c>
      <c r="B56" s="511"/>
      <c r="C56" s="306">
        <v>28</v>
      </c>
      <c r="D56" s="518" t="s">
        <v>123</v>
      </c>
      <c r="E56" s="518"/>
      <c r="F56" s="518"/>
      <c r="G56" s="518"/>
      <c r="H56" s="518"/>
      <c r="I56" s="518"/>
      <c r="J56" s="519"/>
      <c r="K56" s="271"/>
      <c r="L56" s="154" t="s">
        <v>124</v>
      </c>
      <c r="M56" s="52"/>
    </row>
    <row r="57" spans="1:17" ht="48" customHeight="1">
      <c r="A57" s="522"/>
      <c r="B57" s="523"/>
      <c r="C57" s="307">
        <v>29</v>
      </c>
      <c r="D57" s="518" t="s">
        <v>125</v>
      </c>
      <c r="E57" s="520"/>
      <c r="F57" s="520"/>
      <c r="G57" s="520"/>
      <c r="H57" s="520"/>
      <c r="I57" s="520"/>
      <c r="J57" s="521"/>
      <c r="K57" s="271"/>
      <c r="L57" s="148" t="s">
        <v>126</v>
      </c>
      <c r="M57" s="42"/>
    </row>
    <row r="58" spans="1:17" ht="48.65" customHeight="1">
      <c r="A58" s="516"/>
      <c r="B58" s="517"/>
      <c r="C58" s="306">
        <v>30</v>
      </c>
      <c r="D58" s="518" t="s">
        <v>127</v>
      </c>
      <c r="E58" s="518"/>
      <c r="F58" s="518"/>
      <c r="G58" s="518"/>
      <c r="H58" s="518"/>
      <c r="I58" s="518"/>
      <c r="J58" s="519"/>
      <c r="K58" s="271"/>
      <c r="L58" s="148" t="s">
        <v>128</v>
      </c>
      <c r="M58" s="42"/>
    </row>
    <row r="59" spans="1:17" ht="48.65" customHeight="1">
      <c r="A59" s="516"/>
      <c r="B59" s="517"/>
      <c r="C59" s="307">
        <v>31</v>
      </c>
      <c r="D59" s="518" t="s">
        <v>129</v>
      </c>
      <c r="E59" s="518"/>
      <c r="F59" s="518"/>
      <c r="G59" s="518"/>
      <c r="H59" s="518"/>
      <c r="I59" s="518"/>
      <c r="J59" s="519"/>
      <c r="K59" s="271"/>
      <c r="L59" s="148" t="s">
        <v>130</v>
      </c>
      <c r="M59" s="42"/>
    </row>
    <row r="60" spans="1:17" ht="48.65" customHeight="1">
      <c r="A60" s="516"/>
      <c r="B60" s="517"/>
      <c r="C60" s="286">
        <v>32</v>
      </c>
      <c r="D60" s="471" t="s">
        <v>131</v>
      </c>
      <c r="E60" s="471"/>
      <c r="F60" s="471"/>
      <c r="G60" s="471"/>
      <c r="H60" s="471"/>
      <c r="I60" s="471"/>
      <c r="J60" s="480"/>
      <c r="K60" s="271"/>
      <c r="L60" s="148"/>
      <c r="M60" s="214"/>
    </row>
    <row r="61" spans="1:17" ht="48.65" customHeight="1">
      <c r="A61" s="210"/>
      <c r="B61" s="211"/>
      <c r="C61" s="307">
        <v>33</v>
      </c>
      <c r="D61" s="492" t="s">
        <v>132</v>
      </c>
      <c r="E61" s="492"/>
      <c r="F61" s="492"/>
      <c r="G61" s="492"/>
      <c r="H61" s="492"/>
      <c r="I61" s="492"/>
      <c r="J61" s="212"/>
      <c r="K61" s="271"/>
      <c r="L61" s="132" t="s">
        <v>133</v>
      </c>
      <c r="M61" s="424"/>
    </row>
    <row r="62" spans="1:17" ht="13.5" customHeight="1">
      <c r="C62" s="122"/>
      <c r="D62" s="121"/>
      <c r="E62" s="121"/>
      <c r="F62" s="121"/>
      <c r="G62" s="121"/>
      <c r="H62" s="122"/>
      <c r="I62" s="122"/>
      <c r="J62" s="122"/>
      <c r="K62" s="122"/>
      <c r="L62" s="121"/>
    </row>
    <row r="63" spans="1:17" ht="14">
      <c r="C63" s="122"/>
      <c r="D63" s="121"/>
      <c r="E63" s="121"/>
      <c r="F63" s="121"/>
      <c r="G63" s="121"/>
      <c r="H63" s="122"/>
      <c r="I63" s="122"/>
      <c r="J63" s="122"/>
      <c r="K63" s="122"/>
      <c r="L63" s="121"/>
    </row>
    <row r="64" spans="1:17" ht="14">
      <c r="C64" s="122"/>
      <c r="D64" s="121"/>
      <c r="E64" s="121"/>
      <c r="F64" s="121"/>
      <c r="G64" s="121"/>
      <c r="H64" s="122"/>
      <c r="I64" s="122"/>
      <c r="J64" s="122"/>
      <c r="K64" s="122"/>
      <c r="L64" s="121"/>
    </row>
    <row r="65" spans="3:12" ht="14">
      <c r="C65" s="122"/>
      <c r="D65" s="121"/>
      <c r="E65" s="121"/>
      <c r="F65" s="121"/>
      <c r="G65" s="121"/>
      <c r="H65" s="122"/>
      <c r="I65" s="122"/>
      <c r="J65" s="122"/>
      <c r="K65" s="122"/>
      <c r="L65" s="121"/>
    </row>
    <row r="66" spans="3:12" ht="14">
      <c r="C66" s="122"/>
      <c r="D66" s="121"/>
      <c r="E66" s="121"/>
      <c r="F66" s="121"/>
      <c r="G66" s="121"/>
      <c r="H66" s="122"/>
      <c r="I66" s="122"/>
      <c r="J66" s="122"/>
      <c r="K66" s="122"/>
      <c r="L66" s="121"/>
    </row>
    <row r="67" spans="3:12" ht="14">
      <c r="C67" s="122"/>
      <c r="D67" s="121"/>
      <c r="E67" s="121"/>
      <c r="F67" s="121"/>
      <c r="G67" s="121"/>
      <c r="H67" s="122"/>
      <c r="I67" s="122"/>
      <c r="J67" s="122"/>
      <c r="K67" s="122"/>
      <c r="L67" s="121"/>
    </row>
    <row r="68" spans="3:12" ht="14">
      <c r="C68" s="122"/>
      <c r="D68" s="121"/>
      <c r="E68" s="121"/>
      <c r="F68" s="121"/>
      <c r="G68" s="121"/>
      <c r="H68" s="122"/>
      <c r="I68" s="122"/>
      <c r="J68" s="122"/>
      <c r="K68" s="122"/>
      <c r="L68" s="121"/>
    </row>
    <row r="69" spans="3:12" ht="14">
      <c r="C69" s="122"/>
      <c r="D69" s="121"/>
      <c r="E69" s="121"/>
      <c r="F69" s="121"/>
      <c r="G69" s="121"/>
      <c r="H69" s="122"/>
      <c r="I69" s="122"/>
      <c r="J69" s="122"/>
      <c r="K69" s="122"/>
      <c r="L69" s="121"/>
    </row>
    <row r="70" spans="3:12" ht="14">
      <c r="C70" s="122"/>
      <c r="D70" s="121"/>
      <c r="E70" s="121"/>
      <c r="F70" s="121"/>
      <c r="G70" s="121"/>
      <c r="H70" s="122"/>
      <c r="I70" s="122"/>
      <c r="J70" s="122"/>
      <c r="K70" s="122"/>
      <c r="L70" s="121"/>
    </row>
    <row r="71" spans="3:12" ht="14">
      <c r="C71" s="122"/>
      <c r="D71" s="121"/>
      <c r="E71" s="121"/>
      <c r="F71" s="121"/>
      <c r="G71" s="121"/>
      <c r="H71" s="122"/>
      <c r="I71" s="122"/>
      <c r="J71" s="122"/>
      <c r="K71" s="122"/>
      <c r="L71" s="121"/>
    </row>
    <row r="72" spans="3:12" ht="14">
      <c r="C72" s="122"/>
      <c r="D72" s="121"/>
      <c r="E72" s="121"/>
      <c r="F72" s="121"/>
      <c r="G72" s="121"/>
      <c r="H72" s="122"/>
      <c r="I72" s="122"/>
      <c r="J72" s="122"/>
      <c r="K72" s="122"/>
      <c r="L72" s="121"/>
    </row>
    <row r="73" spans="3:12" ht="14">
      <c r="C73" s="122"/>
      <c r="D73" s="121"/>
      <c r="E73" s="121"/>
      <c r="F73" s="121"/>
      <c r="G73" s="121"/>
      <c r="H73" s="122"/>
      <c r="I73" s="122"/>
      <c r="J73" s="122"/>
      <c r="K73" s="122"/>
      <c r="L73" s="121"/>
    </row>
    <row r="74" spans="3:12" ht="14">
      <c r="C74" s="122"/>
      <c r="D74" s="121"/>
      <c r="E74" s="121"/>
      <c r="F74" s="121"/>
      <c r="G74" s="121"/>
      <c r="H74" s="122"/>
      <c r="I74" s="122"/>
      <c r="J74" s="122"/>
      <c r="K74" s="122"/>
      <c r="L74" s="121"/>
    </row>
    <row r="75" spans="3:12" ht="14">
      <c r="C75" s="122"/>
      <c r="D75" s="121"/>
      <c r="E75" s="121"/>
      <c r="F75" s="121"/>
      <c r="G75" s="121"/>
      <c r="H75" s="122"/>
      <c r="I75" s="122"/>
      <c r="J75" s="122"/>
      <c r="K75" s="122"/>
      <c r="L75" s="121"/>
    </row>
    <row r="76" spans="3:12" ht="14">
      <c r="C76" s="122"/>
      <c r="D76" s="121"/>
      <c r="E76" s="121"/>
      <c r="F76" s="121"/>
      <c r="G76" s="121"/>
      <c r="H76" s="122"/>
      <c r="I76" s="122"/>
      <c r="J76" s="122"/>
      <c r="K76" s="122"/>
      <c r="L76" s="121"/>
    </row>
    <row r="77" spans="3:12" ht="14">
      <c r="C77" s="122"/>
      <c r="D77" s="121"/>
      <c r="E77" s="121"/>
      <c r="F77" s="121"/>
      <c r="G77" s="121"/>
      <c r="H77" s="122"/>
      <c r="I77" s="122"/>
      <c r="J77" s="122"/>
      <c r="K77" s="122"/>
      <c r="L77" s="121"/>
    </row>
    <row r="78" spans="3:12" ht="14">
      <c r="C78" s="122"/>
      <c r="D78" s="121"/>
      <c r="E78" s="121"/>
      <c r="F78" s="121"/>
      <c r="G78" s="121"/>
      <c r="H78" s="122"/>
      <c r="I78" s="122"/>
      <c r="J78" s="122"/>
      <c r="K78" s="122"/>
      <c r="L78" s="121"/>
    </row>
    <row r="79" spans="3:12" ht="14">
      <c r="C79" s="122"/>
      <c r="D79" s="121"/>
      <c r="E79" s="121"/>
      <c r="F79" s="121"/>
      <c r="G79" s="121"/>
      <c r="H79" s="122"/>
      <c r="I79" s="122"/>
      <c r="J79" s="122"/>
      <c r="K79" s="122"/>
      <c r="L79" s="121"/>
    </row>
    <row r="80" spans="3:12" ht="14">
      <c r="C80" s="122"/>
      <c r="D80" s="121"/>
      <c r="E80" s="121"/>
      <c r="F80" s="121"/>
      <c r="G80" s="121"/>
      <c r="H80" s="122"/>
      <c r="I80" s="122"/>
      <c r="J80" s="122"/>
      <c r="K80" s="122"/>
      <c r="L80" s="121"/>
    </row>
    <row r="81" spans="3:12" ht="14">
      <c r="C81" s="122"/>
      <c r="D81" s="121"/>
      <c r="E81" s="121"/>
      <c r="F81" s="121"/>
      <c r="G81" s="121"/>
      <c r="H81" s="122"/>
      <c r="I81" s="122"/>
      <c r="J81" s="122"/>
      <c r="K81" s="122"/>
      <c r="L81" s="121"/>
    </row>
    <row r="82" spans="3:12" ht="14">
      <c r="C82" s="122"/>
      <c r="D82" s="121"/>
      <c r="E82" s="121"/>
      <c r="F82" s="121"/>
      <c r="G82" s="121"/>
      <c r="H82" s="122"/>
      <c r="I82" s="122"/>
      <c r="J82" s="122"/>
      <c r="K82" s="122"/>
      <c r="L82" s="121"/>
    </row>
    <row r="83" spans="3:12" ht="14">
      <c r="C83" s="122"/>
      <c r="D83" s="121"/>
      <c r="E83" s="121"/>
      <c r="F83" s="121"/>
      <c r="G83" s="121"/>
      <c r="H83" s="122"/>
      <c r="I83" s="122"/>
      <c r="J83" s="122"/>
      <c r="K83" s="122"/>
      <c r="L83" s="121"/>
    </row>
    <row r="84" spans="3:12" ht="14">
      <c r="C84" s="122"/>
      <c r="D84" s="121"/>
      <c r="E84" s="121"/>
      <c r="F84" s="121"/>
      <c r="G84" s="121"/>
      <c r="H84" s="122"/>
      <c r="I84" s="122"/>
      <c r="J84" s="122"/>
      <c r="K84" s="122"/>
      <c r="L84" s="121"/>
    </row>
    <row r="85" spans="3:12" ht="14">
      <c r="C85" s="122"/>
      <c r="D85" s="121"/>
      <c r="E85" s="121"/>
      <c r="F85" s="121"/>
      <c r="G85" s="121"/>
      <c r="H85" s="122"/>
      <c r="I85" s="122"/>
      <c r="J85" s="122"/>
      <c r="K85" s="122"/>
      <c r="L85" s="121"/>
    </row>
    <row r="86" spans="3:12" ht="14">
      <c r="C86" s="122"/>
      <c r="D86" s="121"/>
      <c r="E86" s="121"/>
      <c r="F86" s="121"/>
      <c r="G86" s="121"/>
      <c r="H86" s="122"/>
      <c r="I86" s="122"/>
      <c r="J86" s="122"/>
      <c r="K86" s="122"/>
      <c r="L86" s="121"/>
    </row>
    <row r="87" spans="3:12" ht="14">
      <c r="C87" s="122"/>
      <c r="D87" s="121"/>
      <c r="E87" s="121"/>
      <c r="F87" s="121"/>
      <c r="G87" s="121"/>
      <c r="H87" s="122"/>
      <c r="I87" s="122"/>
      <c r="J87" s="122"/>
      <c r="K87" s="122"/>
      <c r="L87" s="121"/>
    </row>
    <row r="88" spans="3:12" ht="14">
      <c r="C88" s="122"/>
      <c r="D88" s="121"/>
      <c r="E88" s="121"/>
      <c r="F88" s="121"/>
      <c r="G88" s="121"/>
      <c r="H88" s="122"/>
      <c r="I88" s="122"/>
      <c r="J88" s="122"/>
      <c r="K88" s="122"/>
      <c r="L88" s="121"/>
    </row>
    <row r="89" spans="3:12" ht="14">
      <c r="C89" s="122"/>
      <c r="D89" s="121"/>
      <c r="E89" s="121"/>
      <c r="F89" s="121"/>
      <c r="G89" s="121"/>
      <c r="H89" s="122"/>
      <c r="I89" s="122"/>
      <c r="J89" s="122"/>
      <c r="K89" s="122"/>
      <c r="L89" s="121"/>
    </row>
    <row r="90" spans="3:12" ht="14">
      <c r="C90" s="122"/>
      <c r="D90" s="121"/>
      <c r="E90" s="121"/>
      <c r="F90" s="121"/>
      <c r="G90" s="121"/>
      <c r="H90" s="122"/>
      <c r="I90" s="122"/>
      <c r="J90" s="122"/>
      <c r="K90" s="122"/>
      <c r="L90" s="121"/>
    </row>
    <row r="91" spans="3:12" ht="14">
      <c r="C91" s="122"/>
      <c r="D91" s="121"/>
      <c r="E91" s="121"/>
      <c r="F91" s="121"/>
      <c r="G91" s="121"/>
      <c r="H91" s="122"/>
      <c r="I91" s="122"/>
      <c r="J91" s="122"/>
      <c r="K91" s="122"/>
      <c r="L91" s="121"/>
    </row>
    <row r="92" spans="3:12" ht="14">
      <c r="C92" s="122"/>
      <c r="D92" s="121"/>
      <c r="E92" s="121"/>
      <c r="F92" s="121"/>
      <c r="G92" s="121"/>
      <c r="H92" s="122"/>
      <c r="I92" s="122"/>
      <c r="J92" s="122"/>
      <c r="K92" s="122"/>
      <c r="L92" s="121"/>
    </row>
    <row r="93" spans="3:12" ht="14">
      <c r="C93" s="122"/>
      <c r="D93" s="121"/>
      <c r="E93" s="121"/>
      <c r="F93" s="121"/>
      <c r="G93" s="121"/>
      <c r="H93" s="122"/>
      <c r="I93" s="122"/>
      <c r="J93" s="122"/>
      <c r="K93" s="122"/>
      <c r="L93" s="121"/>
    </row>
    <row r="94" spans="3:12" ht="14">
      <c r="C94" s="122"/>
      <c r="D94" s="121"/>
      <c r="E94" s="121"/>
      <c r="F94" s="121"/>
      <c r="G94" s="121"/>
      <c r="H94" s="122"/>
      <c r="I94" s="122"/>
      <c r="J94" s="122"/>
      <c r="K94" s="122"/>
      <c r="L94" s="121"/>
    </row>
    <row r="95" spans="3:12" ht="14">
      <c r="C95" s="122"/>
      <c r="D95" s="121"/>
      <c r="E95" s="121"/>
      <c r="F95" s="121"/>
      <c r="G95" s="121"/>
      <c r="H95" s="122"/>
      <c r="I95" s="122"/>
      <c r="J95" s="122"/>
      <c r="K95" s="122"/>
      <c r="L95" s="121"/>
    </row>
    <row r="96" spans="3:12" ht="14">
      <c r="C96" s="122"/>
      <c r="D96" s="121"/>
      <c r="E96" s="121"/>
      <c r="F96" s="121"/>
      <c r="G96" s="121"/>
      <c r="H96" s="122"/>
      <c r="I96" s="122"/>
      <c r="J96" s="122"/>
      <c r="K96" s="122"/>
      <c r="L96" s="121"/>
    </row>
    <row r="97" spans="3:12" ht="14">
      <c r="C97" s="122"/>
      <c r="D97" s="121"/>
      <c r="E97" s="121"/>
      <c r="F97" s="121"/>
      <c r="G97" s="121"/>
      <c r="H97" s="122"/>
      <c r="I97" s="122"/>
      <c r="J97" s="122"/>
      <c r="K97" s="122"/>
      <c r="L97" s="121"/>
    </row>
    <row r="98" spans="3:12" ht="14">
      <c r="C98" s="122"/>
      <c r="D98" s="121"/>
      <c r="E98" s="121"/>
      <c r="F98" s="121"/>
      <c r="G98" s="121"/>
      <c r="H98" s="122"/>
      <c r="I98" s="122"/>
      <c r="J98" s="122"/>
      <c r="K98" s="122"/>
      <c r="L98" s="121"/>
    </row>
    <row r="99" spans="3:12" ht="14">
      <c r="C99" s="122"/>
      <c r="D99" s="121"/>
      <c r="E99" s="121"/>
      <c r="F99" s="121"/>
      <c r="G99" s="121"/>
      <c r="H99" s="122"/>
      <c r="I99" s="122"/>
      <c r="J99" s="122"/>
      <c r="K99" s="122"/>
      <c r="L99" s="121"/>
    </row>
    <row r="100" spans="3:12" ht="14">
      <c r="C100" s="122"/>
      <c r="D100" s="121"/>
      <c r="E100" s="121"/>
      <c r="F100" s="121"/>
      <c r="G100" s="121"/>
      <c r="H100" s="122"/>
      <c r="I100" s="122"/>
      <c r="J100" s="122"/>
      <c r="K100" s="122"/>
      <c r="L100" s="121"/>
    </row>
    <row r="101" spans="3:12" ht="14">
      <c r="C101" s="122"/>
      <c r="D101" s="121"/>
      <c r="E101" s="121"/>
      <c r="F101" s="121"/>
      <c r="G101" s="121"/>
      <c r="H101" s="122"/>
      <c r="I101" s="122"/>
      <c r="J101" s="122"/>
      <c r="K101" s="122"/>
      <c r="L101" s="121"/>
    </row>
    <row r="102" spans="3:12" ht="14">
      <c r="C102" s="122"/>
      <c r="D102" s="121"/>
      <c r="E102" s="121"/>
      <c r="F102" s="121"/>
      <c r="G102" s="121"/>
      <c r="H102" s="122"/>
      <c r="I102" s="122"/>
      <c r="J102" s="122"/>
      <c r="K102" s="122"/>
      <c r="L102" s="121"/>
    </row>
    <row r="103" spans="3:12" ht="14">
      <c r="C103" s="122"/>
      <c r="D103" s="121"/>
      <c r="E103" s="121"/>
      <c r="F103" s="121"/>
      <c r="G103" s="121"/>
      <c r="H103" s="122"/>
      <c r="I103" s="122"/>
      <c r="J103" s="122"/>
      <c r="K103" s="122"/>
      <c r="L103" s="121"/>
    </row>
    <row r="104" spans="3:12" ht="14">
      <c r="C104" s="122"/>
      <c r="D104" s="121"/>
      <c r="E104" s="121"/>
      <c r="F104" s="121"/>
      <c r="G104" s="121"/>
      <c r="H104" s="122"/>
      <c r="I104" s="122"/>
      <c r="J104" s="122"/>
      <c r="K104" s="122"/>
      <c r="L104" s="121"/>
    </row>
    <row r="105" spans="3:12" ht="14">
      <c r="C105" s="122"/>
      <c r="D105" s="121"/>
      <c r="E105" s="121"/>
      <c r="F105" s="121"/>
      <c r="G105" s="121"/>
      <c r="H105" s="122"/>
      <c r="I105" s="122"/>
      <c r="J105" s="122"/>
      <c r="K105" s="122"/>
      <c r="L105" s="121"/>
    </row>
    <row r="106" spans="3:12" ht="14">
      <c r="C106" s="122"/>
      <c r="D106" s="121"/>
      <c r="E106" s="121"/>
      <c r="F106" s="121"/>
      <c r="G106" s="121"/>
      <c r="H106" s="122"/>
      <c r="I106" s="122"/>
      <c r="J106" s="122"/>
      <c r="K106" s="122"/>
      <c r="L106" s="121"/>
    </row>
    <row r="107" spans="3:12">
      <c r="L107" s="3"/>
    </row>
    <row r="108" spans="3:12">
      <c r="L108" s="3"/>
    </row>
    <row r="109" spans="3:12">
      <c r="L109" s="3"/>
    </row>
    <row r="110" spans="3:12">
      <c r="L110" s="3"/>
    </row>
    <row r="111" spans="3:12">
      <c r="L111" s="3"/>
    </row>
    <row r="112" spans="3:12">
      <c r="L112" s="3"/>
    </row>
    <row r="113" spans="12:12">
      <c r="L113" s="3"/>
    </row>
    <row r="114" spans="12:12">
      <c r="L114" s="3"/>
    </row>
    <row r="115" spans="12:12">
      <c r="L115" s="3"/>
    </row>
    <row r="116" spans="12:12">
      <c r="L116" s="3"/>
    </row>
    <row r="117" spans="12:12">
      <c r="L117" s="3"/>
    </row>
    <row r="118" spans="12:12">
      <c r="L118" s="3"/>
    </row>
    <row r="119" spans="12:12">
      <c r="L119" s="3"/>
    </row>
    <row r="120" spans="12:12">
      <c r="L120" s="3"/>
    </row>
    <row r="121" spans="12:12">
      <c r="L121" s="3"/>
    </row>
    <row r="122" spans="12:12">
      <c r="L122" s="3"/>
    </row>
    <row r="123" spans="12:12">
      <c r="L123" s="3"/>
    </row>
    <row r="124" spans="12:12">
      <c r="L124" s="3"/>
    </row>
    <row r="125" spans="12:12">
      <c r="L125" s="3"/>
    </row>
    <row r="126" spans="12:12">
      <c r="L126" s="3"/>
    </row>
    <row r="127" spans="12:12">
      <c r="L127" s="3"/>
    </row>
    <row r="128" spans="12:12">
      <c r="L128" s="3"/>
    </row>
    <row r="129" spans="12:12">
      <c r="L129" s="3"/>
    </row>
    <row r="130" spans="12:12">
      <c r="L130" s="3"/>
    </row>
    <row r="131" spans="12:12">
      <c r="L131" s="3"/>
    </row>
    <row r="132" spans="12:12">
      <c r="L132" s="3"/>
    </row>
    <row r="133" spans="12:12">
      <c r="L133" s="3"/>
    </row>
    <row r="134" spans="12:12">
      <c r="L134" s="3"/>
    </row>
    <row r="135" spans="12:12">
      <c r="L135" s="3"/>
    </row>
    <row r="136" spans="12:12">
      <c r="L136" s="3"/>
    </row>
    <row r="137" spans="12:12">
      <c r="L137" s="3"/>
    </row>
    <row r="138" spans="12:12">
      <c r="L138" s="3"/>
    </row>
    <row r="139" spans="12:12">
      <c r="L139" s="3"/>
    </row>
    <row r="140" spans="12:12">
      <c r="L140" s="3"/>
    </row>
    <row r="141" spans="12:12">
      <c r="L141" s="3"/>
    </row>
    <row r="142" spans="12:12">
      <c r="L142" s="3"/>
    </row>
    <row r="143" spans="12:12">
      <c r="L143" s="3"/>
    </row>
    <row r="144" spans="12:12">
      <c r="L144" s="3"/>
    </row>
    <row r="145" spans="12:12">
      <c r="L145" s="3"/>
    </row>
    <row r="146" spans="12:12">
      <c r="L146" s="3"/>
    </row>
    <row r="147" spans="12:12">
      <c r="L147" s="3"/>
    </row>
    <row r="148" spans="12:12">
      <c r="L148" s="3"/>
    </row>
    <row r="149" spans="12:12">
      <c r="L149" s="3"/>
    </row>
    <row r="150" spans="12:12">
      <c r="L150" s="3"/>
    </row>
    <row r="151" spans="12:12">
      <c r="L151" s="3"/>
    </row>
    <row r="152" spans="12:12">
      <c r="L152" s="3"/>
    </row>
    <row r="153" spans="12:12">
      <c r="L153" s="3"/>
    </row>
    <row r="154" spans="12:12">
      <c r="L154" s="3"/>
    </row>
    <row r="155" spans="12:12">
      <c r="L155" s="3"/>
    </row>
    <row r="156" spans="12:12">
      <c r="L156" s="3"/>
    </row>
    <row r="157" spans="12:12">
      <c r="L157" s="3"/>
    </row>
    <row r="158" spans="12:12">
      <c r="L158" s="3"/>
    </row>
    <row r="159" spans="12:12">
      <c r="L159" s="3"/>
    </row>
    <row r="160" spans="12:12">
      <c r="L160" s="3"/>
    </row>
    <row r="161" spans="12:12">
      <c r="L161" s="3"/>
    </row>
    <row r="162" spans="12:12">
      <c r="L162" s="3"/>
    </row>
    <row r="163" spans="12:12">
      <c r="L163" s="3"/>
    </row>
    <row r="164" spans="12:12">
      <c r="L164" s="3"/>
    </row>
    <row r="165" spans="12:12">
      <c r="L165" s="3"/>
    </row>
    <row r="166" spans="12:12">
      <c r="L166" s="3"/>
    </row>
    <row r="167" spans="12:12">
      <c r="L167" s="3"/>
    </row>
    <row r="168" spans="12:12">
      <c r="L168" s="3"/>
    </row>
    <row r="169" spans="12:12">
      <c r="L169" s="3"/>
    </row>
    <row r="170" spans="12:12">
      <c r="L170" s="3"/>
    </row>
    <row r="171" spans="12:12">
      <c r="L171" s="3"/>
    </row>
    <row r="172" spans="12:12">
      <c r="L172" s="3"/>
    </row>
    <row r="173" spans="12:12">
      <c r="L173" s="3"/>
    </row>
    <row r="174" spans="12:12">
      <c r="L174" s="3"/>
    </row>
    <row r="175" spans="12:12">
      <c r="L175" s="3"/>
    </row>
    <row r="176" spans="12:12">
      <c r="L176" s="3"/>
    </row>
    <row r="177" spans="12:12">
      <c r="L177" s="3"/>
    </row>
    <row r="178" spans="12:12">
      <c r="L178" s="3"/>
    </row>
    <row r="179" spans="12:12">
      <c r="L179" s="3"/>
    </row>
    <row r="180" spans="12:12">
      <c r="L180" s="3"/>
    </row>
    <row r="181" spans="12:12">
      <c r="L181" s="3"/>
    </row>
    <row r="182" spans="12:12">
      <c r="L182" s="3"/>
    </row>
    <row r="183" spans="12:12">
      <c r="L183" s="3"/>
    </row>
    <row r="184" spans="12:12">
      <c r="L184" s="3"/>
    </row>
    <row r="185" spans="12:12">
      <c r="L185" s="3"/>
    </row>
    <row r="186" spans="12:12">
      <c r="L186" s="3"/>
    </row>
    <row r="187" spans="12:12">
      <c r="L187" s="3"/>
    </row>
    <row r="188" spans="12:12">
      <c r="L188" s="3"/>
    </row>
    <row r="189" spans="12:12">
      <c r="L189" s="3"/>
    </row>
    <row r="190" spans="12:12">
      <c r="L190" s="3"/>
    </row>
    <row r="191" spans="12:12">
      <c r="L191" s="3"/>
    </row>
    <row r="192" spans="12:12">
      <c r="L192" s="3"/>
    </row>
    <row r="193" spans="12:12">
      <c r="L193" s="3"/>
    </row>
    <row r="194" spans="12:12">
      <c r="L194" s="3"/>
    </row>
    <row r="195" spans="12:12">
      <c r="L195" s="3"/>
    </row>
    <row r="196" spans="12:12">
      <c r="L196" s="3"/>
    </row>
    <row r="197" spans="12:12">
      <c r="L197" s="3"/>
    </row>
    <row r="198" spans="12:12">
      <c r="L198" s="3"/>
    </row>
    <row r="199" spans="12:12">
      <c r="L199" s="3"/>
    </row>
    <row r="200" spans="12:12">
      <c r="L200" s="3"/>
    </row>
    <row r="201" spans="12:12">
      <c r="L201" s="3"/>
    </row>
    <row r="202" spans="12:12">
      <c r="L202" s="3"/>
    </row>
    <row r="203" spans="12:12">
      <c r="L203" s="3"/>
    </row>
    <row r="204" spans="12:12">
      <c r="L204" s="3"/>
    </row>
    <row r="205" spans="12:12">
      <c r="L205" s="3"/>
    </row>
    <row r="206" spans="12:12">
      <c r="L206" s="3"/>
    </row>
    <row r="207" spans="12:12">
      <c r="L207" s="3"/>
    </row>
    <row r="208" spans="12:12">
      <c r="L208" s="3"/>
    </row>
    <row r="209" spans="12:12">
      <c r="L209" s="3"/>
    </row>
    <row r="210" spans="12:12">
      <c r="L210" s="3"/>
    </row>
    <row r="211" spans="12:12">
      <c r="L211" s="3"/>
    </row>
    <row r="212" spans="12:12">
      <c r="L212" s="3"/>
    </row>
    <row r="213" spans="12:12">
      <c r="L213" s="3"/>
    </row>
    <row r="214" spans="12:12">
      <c r="L214" s="3"/>
    </row>
    <row r="215" spans="12:12">
      <c r="L215" s="3"/>
    </row>
    <row r="216" spans="12:12">
      <c r="L216" s="3"/>
    </row>
    <row r="217" spans="12:12">
      <c r="L217" s="3"/>
    </row>
    <row r="218" spans="12:12">
      <c r="L218" s="3"/>
    </row>
    <row r="219" spans="12:12">
      <c r="L219" s="3"/>
    </row>
    <row r="220" spans="12:12">
      <c r="L220" s="3"/>
    </row>
    <row r="221" spans="12:12">
      <c r="L221" s="3"/>
    </row>
    <row r="222" spans="12:12">
      <c r="L222" s="3"/>
    </row>
    <row r="223" spans="12:12">
      <c r="L223" s="3"/>
    </row>
    <row r="224" spans="12:12">
      <c r="L224" s="3"/>
    </row>
    <row r="225" spans="12:12">
      <c r="L225" s="3"/>
    </row>
    <row r="226" spans="12:12">
      <c r="L226" s="3"/>
    </row>
    <row r="227" spans="12:12">
      <c r="L227" s="3"/>
    </row>
    <row r="228" spans="12:12">
      <c r="L228" s="3"/>
    </row>
    <row r="229" spans="12:12">
      <c r="L229" s="3"/>
    </row>
    <row r="230" spans="12:12">
      <c r="L230" s="3"/>
    </row>
    <row r="231" spans="12:12">
      <c r="L231" s="3"/>
    </row>
    <row r="232" spans="12:12">
      <c r="L232" s="3"/>
    </row>
    <row r="233" spans="12:12">
      <c r="L233" s="3"/>
    </row>
    <row r="234" spans="12:12">
      <c r="L234" s="3"/>
    </row>
    <row r="235" spans="12:12">
      <c r="L235" s="3"/>
    </row>
    <row r="236" spans="12:12">
      <c r="L236" s="3"/>
    </row>
    <row r="237" spans="12:12">
      <c r="L237" s="3"/>
    </row>
    <row r="238" spans="12:12">
      <c r="L238" s="3"/>
    </row>
    <row r="239" spans="12:12">
      <c r="L239" s="3"/>
    </row>
    <row r="240" spans="12:12">
      <c r="L240" s="3"/>
    </row>
    <row r="241" spans="12:12">
      <c r="L241" s="3"/>
    </row>
    <row r="242" spans="12:12">
      <c r="L242" s="3"/>
    </row>
    <row r="243" spans="12:12">
      <c r="L243" s="3"/>
    </row>
    <row r="244" spans="12:12">
      <c r="L244" s="3"/>
    </row>
    <row r="245" spans="12:12">
      <c r="L245" s="3"/>
    </row>
    <row r="246" spans="12:12">
      <c r="L246" s="3"/>
    </row>
    <row r="247" spans="12:12">
      <c r="L247" s="3"/>
    </row>
    <row r="248" spans="12:12">
      <c r="L248" s="3"/>
    </row>
    <row r="249" spans="12:12">
      <c r="L249" s="3"/>
    </row>
    <row r="250" spans="12:12">
      <c r="L250" s="3"/>
    </row>
    <row r="251" spans="12:12">
      <c r="L251" s="3"/>
    </row>
    <row r="252" spans="12:12">
      <c r="L252" s="3"/>
    </row>
    <row r="253" spans="12:12">
      <c r="L253" s="3"/>
    </row>
    <row r="254" spans="12:12">
      <c r="L254" s="3"/>
    </row>
    <row r="255" spans="12:12">
      <c r="L255" s="3"/>
    </row>
    <row r="256" spans="12:12">
      <c r="L256" s="3"/>
    </row>
    <row r="257" spans="12:12">
      <c r="L257" s="3"/>
    </row>
    <row r="258" spans="12:12">
      <c r="L258" s="3"/>
    </row>
    <row r="259" spans="12:12">
      <c r="L259" s="3"/>
    </row>
    <row r="260" spans="12:12">
      <c r="L260" s="3"/>
    </row>
    <row r="261" spans="12:12">
      <c r="L261" s="3"/>
    </row>
    <row r="262" spans="12:12">
      <c r="L262" s="3"/>
    </row>
    <row r="263" spans="12:12">
      <c r="L263" s="3"/>
    </row>
    <row r="264" spans="12:12">
      <c r="L264" s="3"/>
    </row>
    <row r="265" spans="12:12">
      <c r="L265" s="3"/>
    </row>
    <row r="266" spans="12:12">
      <c r="L266" s="3"/>
    </row>
    <row r="267" spans="12:12">
      <c r="L267" s="3"/>
    </row>
    <row r="268" spans="12:12">
      <c r="L268" s="3"/>
    </row>
    <row r="269" spans="12:12">
      <c r="L269" s="3"/>
    </row>
    <row r="270" spans="12:12">
      <c r="L270" s="3"/>
    </row>
    <row r="271" spans="12:12">
      <c r="L271" s="3"/>
    </row>
    <row r="272" spans="12:12">
      <c r="L272" s="3"/>
    </row>
    <row r="273" spans="12:12">
      <c r="L273" s="3"/>
    </row>
    <row r="274" spans="12:12">
      <c r="L274" s="3"/>
    </row>
    <row r="275" spans="12:12">
      <c r="L275" s="3"/>
    </row>
    <row r="276" spans="12:12">
      <c r="L276" s="3"/>
    </row>
    <row r="277" spans="12:12">
      <c r="L277" s="3"/>
    </row>
    <row r="278" spans="12:12">
      <c r="L278" s="3"/>
    </row>
    <row r="279" spans="12:12">
      <c r="L279" s="3"/>
    </row>
    <row r="280" spans="12:12">
      <c r="L280" s="3"/>
    </row>
    <row r="281" spans="12:12">
      <c r="L281" s="3"/>
    </row>
    <row r="282" spans="12:12">
      <c r="L282" s="3"/>
    </row>
    <row r="283" spans="12:12">
      <c r="L283" s="3"/>
    </row>
    <row r="284" spans="12:12">
      <c r="L284" s="3"/>
    </row>
    <row r="285" spans="12:12">
      <c r="L285" s="3"/>
    </row>
    <row r="286" spans="12:12">
      <c r="L286" s="3"/>
    </row>
    <row r="287" spans="12:12">
      <c r="L287" s="3"/>
    </row>
    <row r="288" spans="12:12">
      <c r="L288" s="3"/>
    </row>
    <row r="289" spans="12:12">
      <c r="L289" s="3"/>
    </row>
    <row r="290" spans="12:12">
      <c r="L290" s="3"/>
    </row>
    <row r="291" spans="12:12">
      <c r="L291" s="3"/>
    </row>
    <row r="292" spans="12:12">
      <c r="L292" s="3"/>
    </row>
    <row r="293" spans="12:12">
      <c r="L293" s="3"/>
    </row>
    <row r="294" spans="12:12">
      <c r="L294" s="3"/>
    </row>
    <row r="295" spans="12:12">
      <c r="L295" s="3"/>
    </row>
    <row r="296" spans="12:12">
      <c r="L296" s="3"/>
    </row>
    <row r="297" spans="12:12">
      <c r="L297" s="3"/>
    </row>
    <row r="298" spans="12:12">
      <c r="L298" s="3"/>
    </row>
    <row r="299" spans="12:12">
      <c r="L299" s="3"/>
    </row>
    <row r="300" spans="12:12">
      <c r="L300" s="3"/>
    </row>
    <row r="301" spans="12:12">
      <c r="L301" s="3"/>
    </row>
    <row r="302" spans="12:12">
      <c r="L302" s="3"/>
    </row>
    <row r="303" spans="12:12">
      <c r="L303" s="3"/>
    </row>
    <row r="304" spans="12:12">
      <c r="L304" s="3"/>
    </row>
    <row r="305" spans="12:12">
      <c r="L305" s="3"/>
    </row>
    <row r="306" spans="12:12">
      <c r="L306" s="3"/>
    </row>
    <row r="307" spans="12:12">
      <c r="L307" s="3"/>
    </row>
    <row r="308" spans="12:12">
      <c r="L308" s="3"/>
    </row>
    <row r="309" spans="12:12">
      <c r="L309" s="3"/>
    </row>
    <row r="310" spans="12:12">
      <c r="L310" s="3"/>
    </row>
    <row r="311" spans="12:12">
      <c r="L311" s="3"/>
    </row>
    <row r="312" spans="12:12">
      <c r="L312" s="3"/>
    </row>
    <row r="313" spans="12:12">
      <c r="L313" s="3"/>
    </row>
    <row r="314" spans="12:12">
      <c r="L314" s="3"/>
    </row>
    <row r="315" spans="12:12">
      <c r="L315" s="3"/>
    </row>
    <row r="316" spans="12:12">
      <c r="L316" s="3"/>
    </row>
    <row r="317" spans="12:12">
      <c r="L317" s="3"/>
    </row>
    <row r="318" spans="12:12">
      <c r="L318" s="3"/>
    </row>
    <row r="319" spans="12:12">
      <c r="L319" s="3"/>
    </row>
    <row r="320" spans="12:12">
      <c r="L320" s="3"/>
    </row>
    <row r="321" spans="12:12">
      <c r="L321" s="3"/>
    </row>
    <row r="322" spans="12:12">
      <c r="L322" s="3"/>
    </row>
    <row r="323" spans="12:12">
      <c r="L323" s="3"/>
    </row>
    <row r="324" spans="12:12">
      <c r="L324" s="3"/>
    </row>
    <row r="325" spans="12:12">
      <c r="L325" s="3"/>
    </row>
    <row r="326" spans="12:12">
      <c r="L326" s="3"/>
    </row>
    <row r="327" spans="12:12">
      <c r="L327" s="3"/>
    </row>
    <row r="328" spans="12:12">
      <c r="L328" s="3"/>
    </row>
    <row r="329" spans="12:12">
      <c r="L329" s="3"/>
    </row>
    <row r="330" spans="12:12">
      <c r="L330" s="3"/>
    </row>
    <row r="331" spans="12:12">
      <c r="L331" s="3"/>
    </row>
    <row r="332" spans="12:12">
      <c r="L332" s="3"/>
    </row>
    <row r="333" spans="12:12">
      <c r="L333" s="3"/>
    </row>
    <row r="334" spans="12:12">
      <c r="L334" s="3"/>
    </row>
    <row r="335" spans="12:12">
      <c r="L335" s="3"/>
    </row>
    <row r="336" spans="12:12">
      <c r="L336" s="3"/>
    </row>
    <row r="337" spans="12:12">
      <c r="L337" s="3"/>
    </row>
    <row r="338" spans="12:12">
      <c r="L338" s="3"/>
    </row>
    <row r="339" spans="12:12">
      <c r="L339" s="3"/>
    </row>
    <row r="340" spans="12:12">
      <c r="L340" s="3"/>
    </row>
    <row r="341" spans="12:12">
      <c r="L341" s="3"/>
    </row>
    <row r="342" spans="12:12">
      <c r="L342" s="3"/>
    </row>
    <row r="343" spans="12:12">
      <c r="L343" s="3"/>
    </row>
    <row r="344" spans="12:12">
      <c r="L344" s="3"/>
    </row>
    <row r="345" spans="12:12">
      <c r="L345" s="3"/>
    </row>
    <row r="346" spans="12:12">
      <c r="L346" s="3"/>
    </row>
    <row r="347" spans="12:12">
      <c r="L347" s="3"/>
    </row>
    <row r="348" spans="12:12">
      <c r="L348" s="3"/>
    </row>
    <row r="349" spans="12:12">
      <c r="L349" s="3"/>
    </row>
    <row r="350" spans="12:12">
      <c r="L350" s="3"/>
    </row>
    <row r="351" spans="12:12">
      <c r="L351" s="3"/>
    </row>
    <row r="352" spans="12:12">
      <c r="L352" s="3"/>
    </row>
    <row r="353" spans="12:12">
      <c r="L353" s="3"/>
    </row>
    <row r="354" spans="12:12">
      <c r="L354" s="3"/>
    </row>
    <row r="355" spans="12:12">
      <c r="L355" s="3"/>
    </row>
    <row r="356" spans="12:12">
      <c r="L356" s="3"/>
    </row>
    <row r="357" spans="12:12">
      <c r="L357" s="3"/>
    </row>
    <row r="358" spans="12:12">
      <c r="L358" s="3"/>
    </row>
    <row r="359" spans="12:12">
      <c r="L359" s="3"/>
    </row>
    <row r="360" spans="12:12">
      <c r="L360" s="3"/>
    </row>
    <row r="361" spans="12:12">
      <c r="L361" s="3"/>
    </row>
    <row r="362" spans="12:12">
      <c r="L362" s="3"/>
    </row>
    <row r="363" spans="12:12">
      <c r="L363" s="3"/>
    </row>
    <row r="364" spans="12:12">
      <c r="L364" s="3"/>
    </row>
    <row r="365" spans="12:12">
      <c r="L365" s="3"/>
    </row>
    <row r="366" spans="12:12">
      <c r="L366" s="3"/>
    </row>
    <row r="367" spans="12:12">
      <c r="L367" s="3"/>
    </row>
    <row r="368" spans="12:12">
      <c r="L368" s="3"/>
    </row>
    <row r="369" spans="12:12">
      <c r="L369" s="3"/>
    </row>
    <row r="370" spans="12:12">
      <c r="L370" s="3"/>
    </row>
    <row r="371" spans="12:12">
      <c r="L371" s="3"/>
    </row>
    <row r="372" spans="12:12">
      <c r="L372" s="3"/>
    </row>
    <row r="373" spans="12:12">
      <c r="L373" s="3"/>
    </row>
    <row r="374" spans="12:12">
      <c r="L374" s="3"/>
    </row>
    <row r="375" spans="12:12">
      <c r="L375" s="3"/>
    </row>
    <row r="376" spans="12:12">
      <c r="L376" s="3"/>
    </row>
    <row r="377" spans="12:12">
      <c r="L377" s="3"/>
    </row>
    <row r="378" spans="12:12">
      <c r="L378" s="3"/>
    </row>
    <row r="379" spans="12:12">
      <c r="L379" s="3"/>
    </row>
    <row r="380" spans="12:12">
      <c r="L380" s="3"/>
    </row>
    <row r="381" spans="12:12">
      <c r="L381" s="3"/>
    </row>
    <row r="382" spans="12:12">
      <c r="L382" s="3"/>
    </row>
    <row r="383" spans="12:12">
      <c r="L383" s="3"/>
    </row>
    <row r="384" spans="12:12">
      <c r="L384" s="3"/>
    </row>
    <row r="385" spans="12:12">
      <c r="L385" s="3"/>
    </row>
    <row r="386" spans="12:12">
      <c r="L386" s="3"/>
    </row>
    <row r="387" spans="12:12">
      <c r="L387" s="3"/>
    </row>
    <row r="388" spans="12:12">
      <c r="L388" s="3"/>
    </row>
    <row r="389" spans="12:12">
      <c r="L389" s="3"/>
    </row>
    <row r="390" spans="12:12">
      <c r="L390" s="3"/>
    </row>
    <row r="391" spans="12:12">
      <c r="L391" s="3"/>
    </row>
    <row r="392" spans="12:12">
      <c r="L392" s="3"/>
    </row>
    <row r="393" spans="12:12">
      <c r="L393" s="3"/>
    </row>
    <row r="394" spans="12:12">
      <c r="L394" s="3"/>
    </row>
    <row r="395" spans="12:12">
      <c r="L395" s="3"/>
    </row>
    <row r="396" spans="12:12">
      <c r="L396" s="3"/>
    </row>
    <row r="397" spans="12:12">
      <c r="L397" s="3"/>
    </row>
    <row r="398" spans="12:12">
      <c r="L398" s="3"/>
    </row>
    <row r="399" spans="12:12">
      <c r="L399" s="3"/>
    </row>
    <row r="400" spans="12:12">
      <c r="L400" s="3"/>
    </row>
    <row r="401" spans="12:12">
      <c r="L401" s="3"/>
    </row>
    <row r="402" spans="12:12">
      <c r="L402" s="3"/>
    </row>
    <row r="403" spans="12:12">
      <c r="L403" s="3"/>
    </row>
    <row r="404" spans="12:12">
      <c r="L404" s="3"/>
    </row>
    <row r="405" spans="12:12">
      <c r="L405" s="3"/>
    </row>
    <row r="406" spans="12:12">
      <c r="L406" s="3"/>
    </row>
    <row r="407" spans="12:12">
      <c r="L407" s="3"/>
    </row>
    <row r="408" spans="12:12">
      <c r="L408" s="3"/>
    </row>
    <row r="409" spans="12:12">
      <c r="L409" s="3"/>
    </row>
    <row r="410" spans="12:12">
      <c r="L410" s="3"/>
    </row>
    <row r="411" spans="12:12">
      <c r="L411" s="3"/>
    </row>
    <row r="412" spans="12:12">
      <c r="L412" s="3"/>
    </row>
    <row r="413" spans="12:12">
      <c r="L413" s="3"/>
    </row>
    <row r="414" spans="12:12">
      <c r="L414" s="3"/>
    </row>
    <row r="415" spans="12:12">
      <c r="L415" s="3"/>
    </row>
    <row r="416" spans="12:12">
      <c r="L416" s="3"/>
    </row>
    <row r="417" spans="12:12">
      <c r="L417" s="3"/>
    </row>
    <row r="418" spans="12:12">
      <c r="L418" s="3"/>
    </row>
    <row r="419" spans="12:12">
      <c r="L419" s="3"/>
    </row>
    <row r="420" spans="12:12">
      <c r="L420" s="3"/>
    </row>
    <row r="421" spans="12:12">
      <c r="L421" s="3"/>
    </row>
    <row r="422" spans="12:12">
      <c r="L422" s="3"/>
    </row>
    <row r="423" spans="12:12">
      <c r="L423" s="3"/>
    </row>
    <row r="424" spans="12:12">
      <c r="L424" s="3"/>
    </row>
    <row r="425" spans="12:12">
      <c r="L425" s="3"/>
    </row>
    <row r="426" spans="12:12">
      <c r="L426" s="3"/>
    </row>
    <row r="427" spans="12:12">
      <c r="L427" s="3"/>
    </row>
    <row r="428" spans="12:12">
      <c r="L428" s="3"/>
    </row>
    <row r="429" spans="12:12">
      <c r="L429" s="3"/>
    </row>
    <row r="430" spans="12:12">
      <c r="L430" s="3"/>
    </row>
    <row r="431" spans="12:12">
      <c r="L431" s="3"/>
    </row>
    <row r="432" spans="12:12">
      <c r="L432" s="3"/>
    </row>
    <row r="433" spans="12:12">
      <c r="L433" s="3"/>
    </row>
    <row r="434" spans="12:12">
      <c r="L434" s="3"/>
    </row>
    <row r="435" spans="12:12">
      <c r="L435" s="3"/>
    </row>
    <row r="436" spans="12:12">
      <c r="L436" s="3"/>
    </row>
    <row r="437" spans="12:12">
      <c r="L437" s="3"/>
    </row>
    <row r="438" spans="12:12">
      <c r="L438" s="3"/>
    </row>
    <row r="439" spans="12:12">
      <c r="L439" s="3"/>
    </row>
    <row r="440" spans="12:12">
      <c r="L440" s="3"/>
    </row>
    <row r="441" spans="12:12">
      <c r="L441" s="3"/>
    </row>
    <row r="442" spans="12:12">
      <c r="L442" s="3"/>
    </row>
    <row r="443" spans="12:12">
      <c r="L443" s="3"/>
    </row>
    <row r="444" spans="12:12">
      <c r="L444" s="3"/>
    </row>
    <row r="445" spans="12:12">
      <c r="L445" s="3"/>
    </row>
    <row r="446" spans="12:12">
      <c r="L446" s="3"/>
    </row>
    <row r="447" spans="12:12">
      <c r="L447" s="3"/>
    </row>
    <row r="448" spans="12:12">
      <c r="L448" s="3"/>
    </row>
    <row r="449" spans="12:12">
      <c r="L449" s="3"/>
    </row>
    <row r="450" spans="12:12">
      <c r="L450" s="3"/>
    </row>
    <row r="451" spans="12:12">
      <c r="L451" s="3"/>
    </row>
  </sheetData>
  <sheetProtection autoFilter="0"/>
  <mergeCells count="67">
    <mergeCell ref="A59:B59"/>
    <mergeCell ref="A58:B58"/>
    <mergeCell ref="D52:H52"/>
    <mergeCell ref="D54:H54"/>
    <mergeCell ref="D61:I61"/>
    <mergeCell ref="D59:J59"/>
    <mergeCell ref="D56:J56"/>
    <mergeCell ref="D58:J58"/>
    <mergeCell ref="D57:J57"/>
    <mergeCell ref="D60:J60"/>
    <mergeCell ref="A60:B60"/>
    <mergeCell ref="A56:B56"/>
    <mergeCell ref="A57:B57"/>
    <mergeCell ref="D55:J55"/>
    <mergeCell ref="A45:B55"/>
    <mergeCell ref="D48:J48"/>
    <mergeCell ref="A1:B1"/>
    <mergeCell ref="D35:H35"/>
    <mergeCell ref="A2:B2"/>
    <mergeCell ref="D32:I32"/>
    <mergeCell ref="C1:J1"/>
    <mergeCell ref="D2:I2"/>
    <mergeCell ref="D13:I13"/>
    <mergeCell ref="D14:I14"/>
    <mergeCell ref="D16:I16"/>
    <mergeCell ref="D12:I12"/>
    <mergeCell ref="D24:J24"/>
    <mergeCell ref="A32:B39"/>
    <mergeCell ref="A13:B14"/>
    <mergeCell ref="A16:B18"/>
    <mergeCell ref="A24:B26"/>
    <mergeCell ref="I4:J4"/>
    <mergeCell ref="M40:M43"/>
    <mergeCell ref="M3:M11"/>
    <mergeCell ref="M16:M22"/>
    <mergeCell ref="M27:M30"/>
    <mergeCell ref="D34:I34"/>
    <mergeCell ref="D40:I40"/>
    <mergeCell ref="L42:L43"/>
    <mergeCell ref="D36:I36"/>
    <mergeCell ref="L13:L14"/>
    <mergeCell ref="D25:I25"/>
    <mergeCell ref="L25:L26"/>
    <mergeCell ref="D31:J31"/>
    <mergeCell ref="D21:G22"/>
    <mergeCell ref="D26:J26"/>
    <mergeCell ref="D27:H27"/>
    <mergeCell ref="L32:L33"/>
    <mergeCell ref="D53:I53"/>
    <mergeCell ref="D47:I47"/>
    <mergeCell ref="D51:J51"/>
    <mergeCell ref="A27:B31"/>
    <mergeCell ref="A40:B40"/>
    <mergeCell ref="D44:I44"/>
    <mergeCell ref="D46:J46"/>
    <mergeCell ref="D45:J45"/>
    <mergeCell ref="D50:I50"/>
    <mergeCell ref="D49:I49"/>
    <mergeCell ref="D42:I42"/>
    <mergeCell ref="D29:J29"/>
    <mergeCell ref="I6:J6"/>
    <mergeCell ref="I5:J5"/>
    <mergeCell ref="L16:L22"/>
    <mergeCell ref="I10:J10"/>
    <mergeCell ref="I9:J9"/>
    <mergeCell ref="I8:J8"/>
    <mergeCell ref="I7:J7"/>
  </mergeCells>
  <phoneticPr fontId="1"/>
  <conditionalFormatting sqref="E30 G30 J30">
    <cfRule type="expression" dxfId="51" priority="13">
      <formula>$J$28&gt;=5</formula>
    </cfRule>
    <cfRule type="expression" dxfId="50" priority="14">
      <formula>$J$27&gt;=1</formula>
    </cfRule>
  </conditionalFormatting>
  <conditionalFormatting sqref="J52 J54">
    <cfRule type="expression" dxfId="49" priority="6">
      <formula>$K$50="○"</formula>
    </cfRule>
    <cfRule type="expression" dxfId="48" priority="7">
      <formula>$K$49="○"</formula>
    </cfRule>
  </conditionalFormatting>
  <conditionalFormatting sqref="K1:K50 K52:K1048576">
    <cfRule type="expression" dxfId="47" priority="184">
      <formula>$K$49="○"</formula>
    </cfRule>
    <cfRule type="cellIs" dxfId="46" priority="183" operator="equal">
      <formula>$P$2</formula>
    </cfRule>
  </conditionalFormatting>
  <conditionalFormatting sqref="K2 K55:K61">
    <cfRule type="cellIs" dxfId="45" priority="55" operator="equal">
      <formula>"○"</formula>
    </cfRule>
    <cfRule type="cellIs" dxfId="44" priority="54" operator="equal">
      <formula>"×"</formula>
    </cfRule>
  </conditionalFormatting>
  <conditionalFormatting sqref="K12:K16">
    <cfRule type="cellIs" dxfId="43" priority="53" operator="equal">
      <formula>"○"</formula>
    </cfRule>
    <cfRule type="cellIs" dxfId="42" priority="52" operator="equal">
      <formula>"×"</formula>
    </cfRule>
  </conditionalFormatting>
  <conditionalFormatting sqref="K24:K26">
    <cfRule type="cellIs" dxfId="41" priority="51" operator="equal">
      <formula>"○"</formula>
    </cfRule>
    <cfRule type="cellIs" dxfId="40" priority="50" operator="equal">
      <formula>"×"</formula>
    </cfRule>
  </conditionalFormatting>
  <conditionalFormatting sqref="K29">
    <cfRule type="cellIs" dxfId="39" priority="49" operator="equal">
      <formula>"○"</formula>
    </cfRule>
    <cfRule type="cellIs" dxfId="38" priority="48" operator="equal">
      <formula>"×"</formula>
    </cfRule>
    <cfRule type="expression" dxfId="37" priority="56">
      <formula>$J$28&gt;=5</formula>
    </cfRule>
    <cfRule type="expression" dxfId="36" priority="57">
      <formula>$J$27&gt;=1</formula>
    </cfRule>
  </conditionalFormatting>
  <conditionalFormatting sqref="K31:K32">
    <cfRule type="cellIs" dxfId="35" priority="45" operator="equal">
      <formula>"○"</formula>
    </cfRule>
    <cfRule type="cellIs" dxfId="34" priority="44" operator="equal">
      <formula>"×"</formula>
    </cfRule>
  </conditionalFormatting>
  <conditionalFormatting sqref="K34">
    <cfRule type="cellIs" dxfId="33" priority="43" operator="equal">
      <formula>"○"</formula>
    </cfRule>
    <cfRule type="cellIs" dxfId="32" priority="42" operator="equal">
      <formula>"×"</formula>
    </cfRule>
  </conditionalFormatting>
  <conditionalFormatting sqref="K36">
    <cfRule type="cellIs" dxfId="31" priority="41" operator="equal">
      <formula>"○"</formula>
    </cfRule>
    <cfRule type="cellIs" dxfId="30" priority="40" operator="equal">
      <formula>"×"</formula>
    </cfRule>
  </conditionalFormatting>
  <conditionalFormatting sqref="K40:K41">
    <cfRule type="cellIs" dxfId="29" priority="37" operator="equal">
      <formula>"○"</formula>
    </cfRule>
    <cfRule type="cellIs" dxfId="28" priority="36" operator="equal">
      <formula>"×"</formula>
    </cfRule>
  </conditionalFormatting>
  <conditionalFormatting sqref="K44:K47">
    <cfRule type="cellIs" dxfId="27" priority="34" operator="equal">
      <formula>"×"</formula>
    </cfRule>
    <cfRule type="cellIs" dxfId="26" priority="35" operator="equal">
      <formula>"○"</formula>
    </cfRule>
  </conditionalFormatting>
  <conditionalFormatting sqref="K49:K50">
    <cfRule type="cellIs" dxfId="25" priority="30" operator="equal">
      <formula>"×"</formula>
    </cfRule>
  </conditionalFormatting>
  <conditionalFormatting sqref="K49:K51">
    <cfRule type="cellIs" dxfId="24" priority="5" operator="equal">
      <formula>"○"</formula>
    </cfRule>
  </conditionalFormatting>
  <conditionalFormatting sqref="K51">
    <cfRule type="expression" dxfId="23" priority="9">
      <formula>$K$49="○"</formula>
    </cfRule>
    <cfRule type="expression" dxfId="22" priority="8">
      <formula>$K$50="○"</formula>
    </cfRule>
  </conditionalFormatting>
  <conditionalFormatting sqref="K53">
    <cfRule type="cellIs" dxfId="21" priority="4" operator="equal">
      <formula>"○"</formula>
    </cfRule>
    <cfRule type="cellIs" dxfId="20" priority="3" operator="equal">
      <formula>"×"</formula>
    </cfRule>
    <cfRule type="expression" dxfId="19" priority="2">
      <formula>$K$50="○"</formula>
    </cfRule>
  </conditionalFormatting>
  <conditionalFormatting sqref="L48:L50">
    <cfRule type="expression" priority="21">
      <formula>$K$49="非該当"</formula>
    </cfRule>
  </conditionalFormatting>
  <conditionalFormatting sqref="L51">
    <cfRule type="expression" priority="1">
      <formula>$K$53="非該当"</formula>
    </cfRule>
  </conditionalFormatting>
  <dataValidations count="2">
    <dataValidation type="list" allowBlank="1" showInputMessage="1" showErrorMessage="1" sqref="K2 K40 K12:K16 K24:K26 K29 K55:K61 K34 K36 K31 K44:K47 K49:K51 K53" xr:uid="{E726376E-1501-44EA-95CC-616F99CE5C3C}">
      <formula1>$P$2:$P$4</formula1>
    </dataValidation>
    <dataValidation type="list" allowBlank="1" showInputMessage="1" showErrorMessage="1" sqref="G5:G12" xr:uid="{DAFB801F-41A5-40E3-B660-2044E03BEF14}">
      <formula1>$P$6:$P$7</formula1>
    </dataValidation>
  </dataValidations>
  <pageMargins left="0.51181102362204722" right="0.11811023622047245" top="0.55118110236220474" bottom="0.19685039370078741" header="0.31496062992125984" footer="0.31496062992125984"/>
  <pageSetup paperSize="9" scale="53" orientation="landscape" cellComments="asDisplayed" r:id="rId1"/>
  <headerFooter scaleWithDoc="0" alignWithMargins="0">
    <evenHeader>&amp;C&amp;P</evenHeader>
  </headerFooter>
  <rowBreaks count="3" manualBreakCount="3">
    <brk id="23" max="12" man="1"/>
    <brk id="39" max="12" man="1"/>
    <brk id="55" max="1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F8F5F4-889C-4F97-87AA-8D32E44E13C7}">
  <sheetPr codeName="Sheet2">
    <tabColor rgb="FF00B050"/>
  </sheetPr>
  <dimension ref="A1:AK54"/>
  <sheetViews>
    <sheetView showGridLines="0" showZeros="0" view="pageBreakPreview" zoomScale="75" zoomScaleNormal="71" zoomScaleSheetLayoutView="75" workbookViewId="0">
      <selection activeCell="AF22" sqref="AF22"/>
    </sheetView>
  </sheetViews>
  <sheetFormatPr defaultColWidth="9" defaultRowHeight="16"/>
  <cols>
    <col min="1" max="2" width="3.1796875" style="8" customWidth="1"/>
    <col min="3" max="5" width="3.1796875" style="10" customWidth="1"/>
    <col min="6" max="6" width="3.1796875" style="8" customWidth="1"/>
    <col min="7" max="7" width="4.54296875" style="10" customWidth="1"/>
    <col min="8" max="8" width="5.453125" style="101" customWidth="1"/>
    <col min="9" max="9" width="3.453125" style="114" customWidth="1"/>
    <col min="10" max="17" width="3.453125" style="8" customWidth="1"/>
    <col min="18" max="18" width="5" style="8" customWidth="1"/>
    <col min="19" max="19" width="3.453125" style="8" customWidth="1"/>
    <col min="20" max="20" width="4.26953125" style="8" customWidth="1"/>
    <col min="21" max="27" width="3.453125" style="8" customWidth="1"/>
    <col min="28" max="28" width="4.7265625" style="8" customWidth="1"/>
    <col min="29" max="30" width="3.453125" style="8" customWidth="1"/>
    <col min="31" max="31" width="8.453125" style="115" customWidth="1"/>
    <col min="32" max="32" width="55.54296875" style="8" customWidth="1"/>
    <col min="33" max="33" width="40.1796875" style="11" customWidth="1"/>
    <col min="34" max="34" width="9.81640625" style="8" customWidth="1"/>
    <col min="35" max="16384" width="9" style="8"/>
  </cols>
  <sheetData>
    <row r="1" spans="1:35" ht="47.15" customHeight="1">
      <c r="A1" s="553" t="s">
        <v>134</v>
      </c>
      <c r="B1" s="554"/>
      <c r="C1" s="554"/>
      <c r="D1" s="554"/>
      <c r="E1" s="554"/>
      <c r="F1" s="555"/>
      <c r="G1" s="556" t="s">
        <v>135</v>
      </c>
      <c r="H1" s="557"/>
      <c r="I1" s="557"/>
      <c r="J1" s="557"/>
      <c r="K1" s="557"/>
      <c r="L1" s="557"/>
      <c r="M1" s="557"/>
      <c r="N1" s="557"/>
      <c r="O1" s="557"/>
      <c r="P1" s="557"/>
      <c r="Q1" s="557"/>
      <c r="R1" s="557"/>
      <c r="S1" s="557"/>
      <c r="T1" s="557"/>
      <c r="U1" s="557"/>
      <c r="V1" s="557"/>
      <c r="W1" s="557"/>
      <c r="X1" s="557"/>
      <c r="Y1" s="557"/>
      <c r="Z1" s="557"/>
      <c r="AA1" s="557"/>
      <c r="AB1" s="557"/>
      <c r="AC1" s="557"/>
      <c r="AD1" s="558"/>
      <c r="AE1" s="156" t="s">
        <v>17</v>
      </c>
      <c r="AF1" s="169" t="s">
        <v>18</v>
      </c>
      <c r="AG1" s="156" t="s">
        <v>136</v>
      </c>
    </row>
    <row r="2" spans="1:35" ht="45" customHeight="1">
      <c r="A2" s="81" t="s">
        <v>137</v>
      </c>
      <c r="B2" s="88"/>
      <c r="C2" s="89"/>
      <c r="D2" s="89"/>
      <c r="E2" s="89"/>
      <c r="F2" s="88"/>
      <c r="G2" s="309">
        <v>34</v>
      </c>
      <c r="H2" s="565" t="s">
        <v>138</v>
      </c>
      <c r="I2" s="565"/>
      <c r="J2" s="565"/>
      <c r="K2" s="565"/>
      <c r="L2" s="565"/>
      <c r="M2" s="565"/>
      <c r="N2" s="565"/>
      <c r="O2" s="565"/>
      <c r="P2" s="565"/>
      <c r="Q2" s="565"/>
      <c r="R2" s="565"/>
      <c r="S2" s="565"/>
      <c r="T2" s="565"/>
      <c r="U2" s="565"/>
      <c r="V2" s="565"/>
      <c r="W2" s="565"/>
      <c r="X2" s="565"/>
      <c r="Y2" s="565"/>
      <c r="Z2" s="565"/>
      <c r="AA2" s="565"/>
      <c r="AB2" s="565"/>
      <c r="AC2" s="565"/>
      <c r="AD2" s="566"/>
      <c r="AE2" s="100"/>
      <c r="AF2" s="93" t="s">
        <v>139</v>
      </c>
      <c r="AG2" s="90"/>
      <c r="AI2" s="8" t="s">
        <v>22</v>
      </c>
    </row>
    <row r="3" spans="1:35" ht="44.15" customHeight="1">
      <c r="A3" s="534"/>
      <c r="B3" s="535"/>
      <c r="C3" s="535"/>
      <c r="D3" s="535"/>
      <c r="E3" s="535"/>
      <c r="F3" s="536"/>
      <c r="G3" s="311">
        <v>35</v>
      </c>
      <c r="H3" s="549" t="s">
        <v>140</v>
      </c>
      <c r="I3" s="549"/>
      <c r="J3" s="549"/>
      <c r="K3" s="549"/>
      <c r="L3" s="549"/>
      <c r="M3" s="549"/>
      <c r="N3" s="549"/>
      <c r="O3" s="549"/>
      <c r="P3" s="549"/>
      <c r="Q3" s="549"/>
      <c r="R3" s="549"/>
      <c r="S3" s="549"/>
      <c r="T3" s="549"/>
      <c r="U3" s="549"/>
      <c r="V3" s="549"/>
      <c r="W3" s="549"/>
      <c r="X3" s="549"/>
      <c r="Y3" s="549"/>
      <c r="Z3" s="549"/>
      <c r="AA3" s="549"/>
      <c r="AB3" s="549"/>
      <c r="AC3" s="549"/>
      <c r="AD3" s="550"/>
      <c r="AE3" s="100"/>
      <c r="AF3" s="171" t="s">
        <v>141</v>
      </c>
      <c r="AG3" s="90"/>
      <c r="AI3" s="8" t="s">
        <v>24</v>
      </c>
    </row>
    <row r="4" spans="1:35" ht="56.15" customHeight="1">
      <c r="A4" s="91"/>
      <c r="B4" s="88"/>
      <c r="C4" s="89"/>
      <c r="D4" s="89"/>
      <c r="E4" s="89"/>
      <c r="F4" s="95"/>
      <c r="G4" s="310">
        <v>36</v>
      </c>
      <c r="H4" s="549" t="s">
        <v>142</v>
      </c>
      <c r="I4" s="549"/>
      <c r="J4" s="549"/>
      <c r="K4" s="549"/>
      <c r="L4" s="549"/>
      <c r="M4" s="549"/>
      <c r="N4" s="549"/>
      <c r="O4" s="549"/>
      <c r="P4" s="549"/>
      <c r="Q4" s="549"/>
      <c r="R4" s="549"/>
      <c r="S4" s="549"/>
      <c r="T4" s="549"/>
      <c r="U4" s="549"/>
      <c r="V4" s="549"/>
      <c r="W4" s="549"/>
      <c r="X4" s="549"/>
      <c r="Y4" s="549"/>
      <c r="Z4" s="549"/>
      <c r="AA4" s="549"/>
      <c r="AB4" s="549"/>
      <c r="AC4" s="549"/>
      <c r="AD4" s="550"/>
      <c r="AE4" s="100"/>
      <c r="AF4" s="172" t="s">
        <v>143</v>
      </c>
      <c r="AG4" s="90"/>
      <c r="AI4" s="8" t="s">
        <v>29</v>
      </c>
    </row>
    <row r="5" spans="1:35" ht="34.5" customHeight="1">
      <c r="A5" s="91"/>
      <c r="B5" s="88"/>
      <c r="C5" s="89"/>
      <c r="D5" s="89"/>
      <c r="E5" s="89"/>
      <c r="F5" s="95"/>
      <c r="G5" s="309">
        <v>37</v>
      </c>
      <c r="H5" s="610" t="s">
        <v>144</v>
      </c>
      <c r="I5" s="610"/>
      <c r="J5" s="610"/>
      <c r="K5" s="610"/>
      <c r="L5" s="610"/>
      <c r="M5" s="610"/>
      <c r="N5" s="610"/>
      <c r="O5" s="610"/>
      <c r="P5" s="610"/>
      <c r="Q5" s="610"/>
      <c r="R5" s="610"/>
      <c r="S5" s="610"/>
      <c r="T5" s="610"/>
      <c r="U5" s="610"/>
      <c r="V5" s="610"/>
      <c r="W5" s="610"/>
      <c r="X5" s="610"/>
      <c r="Y5" s="610"/>
      <c r="Z5" s="610"/>
      <c r="AA5" s="610"/>
      <c r="AB5" s="610"/>
      <c r="AC5" s="610"/>
      <c r="AD5" s="611"/>
      <c r="AE5" s="100"/>
      <c r="AF5" s="171"/>
      <c r="AG5" s="90"/>
    </row>
    <row r="6" spans="1:35" ht="35.15" customHeight="1">
      <c r="A6" s="91"/>
      <c r="B6" s="88"/>
      <c r="C6" s="89"/>
      <c r="D6" s="89"/>
      <c r="E6" s="89"/>
      <c r="F6" s="88"/>
      <c r="G6" s="310"/>
      <c r="H6" s="539" t="s">
        <v>145</v>
      </c>
      <c r="I6" s="539"/>
      <c r="J6" s="539"/>
      <c r="K6" s="539"/>
      <c r="L6" s="539"/>
      <c r="M6" s="539"/>
      <c r="N6" s="539"/>
      <c r="O6" s="539"/>
      <c r="P6" s="539"/>
      <c r="Q6" s="539"/>
      <c r="R6" s="539"/>
      <c r="S6" s="539"/>
      <c r="T6" s="539"/>
      <c r="U6" s="539"/>
      <c r="V6" s="539"/>
      <c r="W6" s="539"/>
      <c r="X6" s="539"/>
      <c r="Y6" s="539"/>
      <c r="Z6" s="539"/>
      <c r="AA6" s="539"/>
      <c r="AB6" s="539"/>
      <c r="AC6" s="539"/>
      <c r="AD6" s="540"/>
      <c r="AE6" s="100"/>
      <c r="AF6" s="171" t="s">
        <v>146</v>
      </c>
      <c r="AG6" s="90"/>
    </row>
    <row r="7" spans="1:35" ht="51" customHeight="1">
      <c r="A7" s="91"/>
      <c r="B7" s="88"/>
      <c r="C7" s="89"/>
      <c r="D7" s="89"/>
      <c r="E7" s="89"/>
      <c r="F7" s="88"/>
      <c r="G7" s="309">
        <v>38</v>
      </c>
      <c r="H7" s="541" t="s">
        <v>147</v>
      </c>
      <c r="I7" s="541"/>
      <c r="J7" s="541"/>
      <c r="K7" s="541"/>
      <c r="L7" s="541"/>
      <c r="M7" s="541"/>
      <c r="N7" s="541"/>
      <c r="O7" s="541"/>
      <c r="P7" s="541"/>
      <c r="Q7" s="541"/>
      <c r="R7" s="541"/>
      <c r="S7" s="541"/>
      <c r="T7" s="541"/>
      <c r="U7" s="541"/>
      <c r="V7" s="541"/>
      <c r="W7" s="541"/>
      <c r="X7" s="541"/>
      <c r="Y7" s="541"/>
      <c r="Z7" s="541"/>
      <c r="AA7" s="541"/>
      <c r="AB7" s="541"/>
      <c r="AC7" s="541"/>
      <c r="AD7" s="542"/>
      <c r="AE7" s="100"/>
      <c r="AF7" s="171" t="s">
        <v>148</v>
      </c>
      <c r="AG7" s="90"/>
    </row>
    <row r="8" spans="1:35" ht="44.15" customHeight="1">
      <c r="A8" s="91"/>
      <c r="B8" s="88"/>
      <c r="C8" s="89"/>
      <c r="D8" s="89"/>
      <c r="E8" s="89"/>
      <c r="F8" s="88"/>
      <c r="G8" s="310"/>
      <c r="H8" s="539" t="s">
        <v>149</v>
      </c>
      <c r="I8" s="539"/>
      <c r="J8" s="539"/>
      <c r="K8" s="539"/>
      <c r="L8" s="539"/>
      <c r="M8" s="539"/>
      <c r="N8" s="539"/>
      <c r="O8" s="539"/>
      <c r="P8" s="539"/>
      <c r="Q8" s="539"/>
      <c r="R8" s="539"/>
      <c r="S8" s="539"/>
      <c r="T8" s="539"/>
      <c r="U8" s="539"/>
      <c r="V8" s="539"/>
      <c r="W8" s="539"/>
      <c r="X8" s="539"/>
      <c r="Y8" s="539"/>
      <c r="Z8" s="539"/>
      <c r="AA8" s="539"/>
      <c r="AB8" s="539"/>
      <c r="AC8" s="539"/>
      <c r="AD8" s="540"/>
      <c r="AE8" s="100"/>
      <c r="AF8" s="171" t="s">
        <v>150</v>
      </c>
      <c r="AG8" s="106"/>
    </row>
    <row r="9" spans="1:35" ht="70.5" customHeight="1">
      <c r="A9" s="96"/>
      <c r="B9" s="97"/>
      <c r="C9" s="98"/>
      <c r="D9" s="98"/>
      <c r="E9" s="98"/>
      <c r="F9" s="97"/>
      <c r="G9" s="310">
        <v>39</v>
      </c>
      <c r="H9" s="549" t="s">
        <v>151</v>
      </c>
      <c r="I9" s="549"/>
      <c r="J9" s="549"/>
      <c r="K9" s="549"/>
      <c r="L9" s="549"/>
      <c r="M9" s="549"/>
      <c r="N9" s="549"/>
      <c r="O9" s="549"/>
      <c r="P9" s="549"/>
      <c r="Q9" s="549"/>
      <c r="R9" s="549"/>
      <c r="S9" s="549"/>
      <c r="T9" s="549"/>
      <c r="U9" s="549"/>
      <c r="V9" s="549"/>
      <c r="W9" s="549"/>
      <c r="X9" s="549"/>
      <c r="Y9" s="549"/>
      <c r="Z9" s="549"/>
      <c r="AA9" s="549"/>
      <c r="AB9" s="549"/>
      <c r="AC9" s="549"/>
      <c r="AD9" s="550"/>
      <c r="AE9" s="100"/>
      <c r="AF9" s="426" t="s">
        <v>152</v>
      </c>
      <c r="AG9" s="427"/>
    </row>
    <row r="10" spans="1:35" ht="41.15" customHeight="1">
      <c r="A10" s="91"/>
      <c r="B10" s="88"/>
      <c r="C10" s="89"/>
      <c r="D10" s="89"/>
      <c r="E10" s="89"/>
      <c r="F10" s="88"/>
      <c r="G10" s="309">
        <v>40</v>
      </c>
      <c r="H10" s="541" t="s">
        <v>153</v>
      </c>
      <c r="I10" s="541"/>
      <c r="J10" s="541"/>
      <c r="K10" s="541"/>
      <c r="L10" s="541"/>
      <c r="M10" s="541"/>
      <c r="N10" s="541"/>
      <c r="O10" s="541"/>
      <c r="P10" s="541"/>
      <c r="Q10" s="541"/>
      <c r="R10" s="541"/>
      <c r="S10" s="541"/>
      <c r="T10" s="541"/>
      <c r="U10" s="541"/>
      <c r="V10" s="541"/>
      <c r="W10" s="541"/>
      <c r="X10" s="541"/>
      <c r="Y10" s="541"/>
      <c r="Z10" s="541"/>
      <c r="AA10" s="541"/>
      <c r="AB10" s="541"/>
      <c r="AC10" s="541"/>
      <c r="AD10" s="542"/>
      <c r="AE10" s="425"/>
      <c r="AF10" s="560" t="s">
        <v>154</v>
      </c>
      <c r="AG10" s="106"/>
    </row>
    <row r="11" spans="1:35" ht="36" customHeight="1">
      <c r="A11" s="91"/>
      <c r="B11" s="88"/>
      <c r="C11" s="89"/>
      <c r="D11" s="89"/>
      <c r="E11" s="89"/>
      <c r="F11" s="88"/>
      <c r="G11" s="309"/>
      <c r="H11" s="11"/>
      <c r="I11" s="11"/>
      <c r="J11" s="537" t="s">
        <v>155</v>
      </c>
      <c r="K11" s="537"/>
      <c r="L11" s="537"/>
      <c r="M11" s="537"/>
      <c r="N11" s="241" t="s">
        <v>156</v>
      </c>
      <c r="O11" s="538"/>
      <c r="P11" s="538"/>
      <c r="Q11" s="241" t="s">
        <v>157</v>
      </c>
      <c r="R11" s="291"/>
      <c r="S11" s="241" t="s">
        <v>158</v>
      </c>
      <c r="T11" s="291"/>
      <c r="U11" s="241" t="s">
        <v>159</v>
      </c>
      <c r="V11" s="241" t="s">
        <v>160</v>
      </c>
      <c r="W11" s="241"/>
      <c r="X11" s="241"/>
      <c r="Y11" s="241"/>
      <c r="Z11" s="241"/>
      <c r="AA11" s="241"/>
      <c r="AB11" s="241"/>
      <c r="AC11" s="241"/>
      <c r="AD11" s="107"/>
      <c r="AE11" s="256"/>
      <c r="AF11" s="560"/>
      <c r="AG11" s="106"/>
    </row>
    <row r="12" spans="1:35" ht="34.5" customHeight="1">
      <c r="A12" s="91"/>
      <c r="B12" s="88"/>
      <c r="C12" s="89"/>
      <c r="D12" s="89"/>
      <c r="E12" s="89"/>
      <c r="F12" s="88"/>
      <c r="G12" s="310"/>
      <c r="H12" s="102"/>
      <c r="I12" s="102"/>
      <c r="J12" s="563" t="s">
        <v>161</v>
      </c>
      <c r="K12" s="563"/>
      <c r="L12" s="563"/>
      <c r="M12" s="563"/>
      <c r="N12" s="108" t="s">
        <v>156</v>
      </c>
      <c r="O12" s="564"/>
      <c r="P12" s="564"/>
      <c r="Q12" s="108" t="s">
        <v>157</v>
      </c>
      <c r="R12" s="292"/>
      <c r="S12" s="108" t="s">
        <v>158</v>
      </c>
      <c r="T12" s="292"/>
      <c r="U12" s="108" t="s">
        <v>159</v>
      </c>
      <c r="V12" s="108" t="s">
        <v>162</v>
      </c>
      <c r="W12" s="564"/>
      <c r="X12" s="564"/>
      <c r="Y12" s="108" t="s">
        <v>157</v>
      </c>
      <c r="Z12" s="292"/>
      <c r="AA12" s="108" t="s">
        <v>158</v>
      </c>
      <c r="AB12" s="292"/>
      <c r="AC12" s="108" t="s">
        <v>159</v>
      </c>
      <c r="AD12" s="109" t="s">
        <v>160</v>
      </c>
      <c r="AE12" s="257"/>
      <c r="AF12" s="560"/>
      <c r="AG12" s="106"/>
    </row>
    <row r="13" spans="1:35" ht="51" customHeight="1">
      <c r="A13" s="91"/>
      <c r="B13" s="88"/>
      <c r="C13" s="89"/>
      <c r="D13" s="89"/>
      <c r="E13" s="89"/>
      <c r="F13" s="88"/>
      <c r="G13" s="310">
        <v>41</v>
      </c>
      <c r="H13" s="549" t="s">
        <v>163</v>
      </c>
      <c r="I13" s="549"/>
      <c r="J13" s="549"/>
      <c r="K13" s="549"/>
      <c r="L13" s="549"/>
      <c r="M13" s="549"/>
      <c r="N13" s="549"/>
      <c r="O13" s="549"/>
      <c r="P13" s="549"/>
      <c r="Q13" s="549"/>
      <c r="R13" s="549"/>
      <c r="S13" s="549"/>
      <c r="T13" s="549"/>
      <c r="U13" s="549"/>
      <c r="V13" s="549"/>
      <c r="W13" s="549"/>
      <c r="X13" s="549"/>
      <c r="Y13" s="549"/>
      <c r="Z13" s="549"/>
      <c r="AA13" s="549"/>
      <c r="AB13" s="549"/>
      <c r="AC13" s="549"/>
      <c r="AD13" s="550"/>
      <c r="AE13" s="100"/>
      <c r="AF13" s="231" t="s">
        <v>164</v>
      </c>
      <c r="AG13" s="178"/>
    </row>
    <row r="14" spans="1:35" ht="39" customHeight="1">
      <c r="A14" s="91"/>
      <c r="B14" s="88"/>
      <c r="C14" s="89"/>
      <c r="D14" s="89"/>
      <c r="E14" s="89"/>
      <c r="F14" s="88"/>
      <c r="G14" s="310">
        <v>42</v>
      </c>
      <c r="H14" s="549" t="s">
        <v>165</v>
      </c>
      <c r="I14" s="549"/>
      <c r="J14" s="549"/>
      <c r="K14" s="549"/>
      <c r="L14" s="549"/>
      <c r="M14" s="549"/>
      <c r="N14" s="549"/>
      <c r="O14" s="549"/>
      <c r="P14" s="549"/>
      <c r="Q14" s="549"/>
      <c r="R14" s="549"/>
      <c r="S14" s="549"/>
      <c r="T14" s="549"/>
      <c r="U14" s="549"/>
      <c r="V14" s="549"/>
      <c r="W14" s="549"/>
      <c r="X14" s="549"/>
      <c r="Y14" s="549"/>
      <c r="Z14" s="549"/>
      <c r="AA14" s="549"/>
      <c r="AB14" s="549"/>
      <c r="AC14" s="549"/>
      <c r="AD14" s="550"/>
      <c r="AE14" s="100"/>
      <c r="AF14" s="177" t="s">
        <v>166</v>
      </c>
      <c r="AG14" s="106"/>
    </row>
    <row r="15" spans="1:35" ht="39.65" customHeight="1">
      <c r="A15" s="543"/>
      <c r="B15" s="544"/>
      <c r="C15" s="544"/>
      <c r="D15" s="544"/>
      <c r="E15" s="544"/>
      <c r="F15" s="545"/>
      <c r="G15" s="309">
        <v>43</v>
      </c>
      <c r="H15" s="565" t="s">
        <v>167</v>
      </c>
      <c r="I15" s="565"/>
      <c r="J15" s="565"/>
      <c r="K15" s="565"/>
      <c r="L15" s="565"/>
      <c r="M15" s="565"/>
      <c r="N15" s="565"/>
      <c r="O15" s="565"/>
      <c r="P15" s="565"/>
      <c r="Q15" s="565"/>
      <c r="R15" s="565"/>
      <c r="S15" s="565"/>
      <c r="T15" s="565"/>
      <c r="U15" s="565"/>
      <c r="V15" s="565"/>
      <c r="W15" s="565"/>
      <c r="X15" s="565"/>
      <c r="Y15" s="565"/>
      <c r="Z15" s="565"/>
      <c r="AA15" s="565"/>
      <c r="AB15" s="565"/>
      <c r="AC15" s="565"/>
      <c r="AD15" s="566"/>
      <c r="AE15" s="100"/>
      <c r="AF15" s="172" t="s">
        <v>168</v>
      </c>
      <c r="AG15" s="90"/>
    </row>
    <row r="16" spans="1:35" ht="47.5" customHeight="1">
      <c r="A16" s="91"/>
      <c r="B16" s="88"/>
      <c r="C16" s="89"/>
      <c r="D16" s="89"/>
      <c r="E16" s="89"/>
      <c r="F16" s="88"/>
      <c r="G16" s="312">
        <v>44</v>
      </c>
      <c r="H16" s="565" t="s">
        <v>169</v>
      </c>
      <c r="I16" s="565"/>
      <c r="J16" s="565"/>
      <c r="K16" s="565"/>
      <c r="L16" s="565"/>
      <c r="M16" s="565"/>
      <c r="N16" s="565"/>
      <c r="O16" s="565"/>
      <c r="P16" s="565"/>
      <c r="Q16" s="565"/>
      <c r="R16" s="565"/>
      <c r="S16" s="565"/>
      <c r="T16" s="565"/>
      <c r="U16" s="565"/>
      <c r="V16" s="565"/>
      <c r="W16" s="565"/>
      <c r="X16" s="565"/>
      <c r="Y16" s="565"/>
      <c r="Z16" s="565"/>
      <c r="AA16" s="565"/>
      <c r="AB16" s="565"/>
      <c r="AC16" s="565"/>
      <c r="AD16" s="566"/>
      <c r="AE16" s="100"/>
      <c r="AF16" s="260" t="s">
        <v>170</v>
      </c>
      <c r="AG16" s="106"/>
    </row>
    <row r="17" spans="1:37" ht="35.15" customHeight="1">
      <c r="A17" s="91"/>
      <c r="B17" s="88"/>
      <c r="C17" s="89"/>
      <c r="D17" s="89"/>
      <c r="E17" s="89"/>
      <c r="F17" s="88"/>
      <c r="G17" s="309"/>
      <c r="H17" s="111"/>
      <c r="I17" s="111"/>
      <c r="J17" s="537" t="s">
        <v>155</v>
      </c>
      <c r="K17" s="537"/>
      <c r="L17" s="537"/>
      <c r="M17" s="537"/>
      <c r="N17" s="241" t="s">
        <v>156</v>
      </c>
      <c r="O17" s="538"/>
      <c r="P17" s="538"/>
      <c r="Q17" s="241" t="s">
        <v>157</v>
      </c>
      <c r="R17" s="291"/>
      <c r="S17" s="241" t="s">
        <v>158</v>
      </c>
      <c r="T17" s="291"/>
      <c r="U17" s="241" t="s">
        <v>159</v>
      </c>
      <c r="V17" s="241" t="s">
        <v>160</v>
      </c>
      <c r="W17" s="241"/>
      <c r="X17" s="241"/>
      <c r="Y17" s="241"/>
      <c r="Z17" s="241"/>
      <c r="AA17" s="241"/>
      <c r="AB17" s="241"/>
      <c r="AC17" s="241"/>
      <c r="AD17" s="241"/>
      <c r="AE17" s="256"/>
      <c r="AF17" s="261" t="s">
        <v>171</v>
      </c>
      <c r="AG17" s="106"/>
    </row>
    <row r="18" spans="1:37" ht="35.15" customHeight="1">
      <c r="A18" s="91"/>
      <c r="B18" s="88"/>
      <c r="C18" s="89"/>
      <c r="D18" s="89"/>
      <c r="E18" s="89"/>
      <c r="F18" s="88"/>
      <c r="G18" s="310"/>
      <c r="H18" s="293"/>
      <c r="I18" s="293"/>
      <c r="J18" s="563" t="s">
        <v>161</v>
      </c>
      <c r="K18" s="563"/>
      <c r="L18" s="563"/>
      <c r="M18" s="563"/>
      <c r="N18" s="108" t="s">
        <v>156</v>
      </c>
      <c r="O18" s="564"/>
      <c r="P18" s="564"/>
      <c r="Q18" s="108" t="s">
        <v>157</v>
      </c>
      <c r="R18" s="292"/>
      <c r="S18" s="108" t="s">
        <v>158</v>
      </c>
      <c r="T18" s="292"/>
      <c r="U18" s="108" t="s">
        <v>159</v>
      </c>
      <c r="V18" s="108" t="s">
        <v>162</v>
      </c>
      <c r="W18" s="564"/>
      <c r="X18" s="564"/>
      <c r="Y18" s="108" t="s">
        <v>157</v>
      </c>
      <c r="Z18" s="292"/>
      <c r="AA18" s="108" t="s">
        <v>158</v>
      </c>
      <c r="AB18" s="292"/>
      <c r="AC18" s="108" t="s">
        <v>159</v>
      </c>
      <c r="AD18" s="108" t="s">
        <v>160</v>
      </c>
      <c r="AE18" s="257"/>
      <c r="AF18" s="260"/>
      <c r="AG18" s="106"/>
    </row>
    <row r="19" spans="1:37" ht="47.5" customHeight="1">
      <c r="A19" s="91"/>
      <c r="B19" s="88"/>
      <c r="C19" s="89"/>
      <c r="D19" s="89"/>
      <c r="E19" s="89"/>
      <c r="F19" s="88"/>
      <c r="G19" s="309">
        <v>45</v>
      </c>
      <c r="H19" s="565" t="s">
        <v>172</v>
      </c>
      <c r="I19" s="565"/>
      <c r="J19" s="565"/>
      <c r="K19" s="565"/>
      <c r="L19" s="565"/>
      <c r="M19" s="565"/>
      <c r="N19" s="565"/>
      <c r="O19" s="565"/>
      <c r="P19" s="565"/>
      <c r="Q19" s="565"/>
      <c r="R19" s="565"/>
      <c r="S19" s="565"/>
      <c r="T19" s="565"/>
      <c r="U19" s="565"/>
      <c r="V19" s="565"/>
      <c r="W19" s="565"/>
      <c r="X19" s="565"/>
      <c r="Y19" s="565"/>
      <c r="Z19" s="565"/>
      <c r="AA19" s="565"/>
      <c r="AB19" s="565"/>
      <c r="AC19" s="565"/>
      <c r="AD19" s="566"/>
      <c r="AE19" s="100"/>
      <c r="AF19" s="560" t="s">
        <v>173</v>
      </c>
      <c r="AG19" s="110"/>
    </row>
    <row r="20" spans="1:37" ht="40.5" customHeight="1">
      <c r="A20" s="96"/>
      <c r="B20" s="97"/>
      <c r="C20" s="98"/>
      <c r="D20" s="98"/>
      <c r="E20" s="98"/>
      <c r="F20" s="97"/>
      <c r="G20" s="310"/>
      <c r="H20" s="293"/>
      <c r="I20" s="293"/>
      <c r="J20" s="563" t="s">
        <v>174</v>
      </c>
      <c r="K20" s="563"/>
      <c r="L20" s="563"/>
      <c r="M20" s="563"/>
      <c r="N20" s="108" t="s">
        <v>156</v>
      </c>
      <c r="O20" s="564"/>
      <c r="P20" s="564"/>
      <c r="Q20" s="108" t="s">
        <v>157</v>
      </c>
      <c r="R20" s="292"/>
      <c r="S20" s="108" t="s">
        <v>158</v>
      </c>
      <c r="T20" s="292"/>
      <c r="U20" s="108" t="s">
        <v>159</v>
      </c>
      <c r="V20" s="108" t="s">
        <v>160</v>
      </c>
      <c r="W20" s="612"/>
      <c r="X20" s="612"/>
      <c r="Y20" s="294"/>
      <c r="Z20" s="294"/>
      <c r="AA20" s="294"/>
      <c r="AB20" s="294"/>
      <c r="AC20" s="294"/>
      <c r="AD20" s="112"/>
      <c r="AE20" s="257"/>
      <c r="AF20" s="607"/>
      <c r="AG20" s="178"/>
    </row>
    <row r="21" spans="1:37" ht="59.15" customHeight="1">
      <c r="A21" s="91"/>
      <c r="B21" s="88"/>
      <c r="C21" s="89"/>
      <c r="D21" s="89"/>
      <c r="E21" s="89"/>
      <c r="F21" s="88"/>
      <c r="G21" s="309">
        <v>46</v>
      </c>
      <c r="H21" s="541" t="s">
        <v>175</v>
      </c>
      <c r="I21" s="541"/>
      <c r="J21" s="541"/>
      <c r="K21" s="541"/>
      <c r="L21" s="541"/>
      <c r="M21" s="541"/>
      <c r="N21" s="541"/>
      <c r="O21" s="541"/>
      <c r="P21" s="541"/>
      <c r="Q21" s="541"/>
      <c r="R21" s="541"/>
      <c r="S21" s="541"/>
      <c r="T21" s="541"/>
      <c r="U21" s="541"/>
      <c r="V21" s="541"/>
      <c r="W21" s="541"/>
      <c r="X21" s="541"/>
      <c r="Y21" s="541"/>
      <c r="Z21" s="541"/>
      <c r="AA21" s="541"/>
      <c r="AB21" s="541"/>
      <c r="AC21" s="541"/>
      <c r="AD21" s="542"/>
      <c r="AE21" s="100"/>
      <c r="AF21" s="171" t="s">
        <v>478</v>
      </c>
      <c r="AG21" s="262"/>
    </row>
    <row r="22" spans="1:37" s="87" customFormat="1" ht="48" customHeight="1">
      <c r="A22" s="91"/>
      <c r="B22" s="88"/>
      <c r="C22" s="88"/>
      <c r="D22" s="89"/>
      <c r="E22" s="89"/>
      <c r="F22" s="89"/>
      <c r="G22" s="309"/>
      <c r="H22" s="567"/>
      <c r="I22" s="568"/>
      <c r="J22" s="568"/>
      <c r="K22" s="568"/>
      <c r="L22" s="568"/>
      <c r="M22" s="568"/>
      <c r="N22" s="568"/>
      <c r="O22" s="568"/>
      <c r="P22" s="568"/>
      <c r="Q22" s="568"/>
      <c r="R22" s="568"/>
      <c r="S22" s="568"/>
      <c r="T22" s="568"/>
      <c r="U22" s="568"/>
      <c r="V22" s="568"/>
      <c r="W22" s="568"/>
      <c r="X22" s="568"/>
      <c r="Y22" s="568"/>
      <c r="Z22" s="568"/>
      <c r="AA22" s="568"/>
      <c r="AB22" s="568"/>
      <c r="AC22" s="568"/>
      <c r="AD22" s="569"/>
      <c r="AE22" s="113"/>
      <c r="AF22" s="171"/>
      <c r="AG22" s="106"/>
      <c r="AI22" s="8"/>
      <c r="AJ22" s="8"/>
      <c r="AK22" s="8"/>
    </row>
    <row r="23" spans="1:37" ht="59.15" customHeight="1">
      <c r="A23" s="81" t="s">
        <v>176</v>
      </c>
      <c r="B23" s="82"/>
      <c r="C23" s="83"/>
      <c r="D23" s="84"/>
      <c r="E23" s="84"/>
      <c r="F23" s="85"/>
      <c r="G23" s="312">
        <v>47</v>
      </c>
      <c r="H23" s="565" t="s">
        <v>177</v>
      </c>
      <c r="I23" s="565"/>
      <c r="J23" s="565"/>
      <c r="K23" s="565"/>
      <c r="L23" s="565"/>
      <c r="M23" s="565"/>
      <c r="N23" s="565"/>
      <c r="O23" s="565"/>
      <c r="P23" s="565"/>
      <c r="Q23" s="565"/>
      <c r="R23" s="565"/>
      <c r="S23" s="565"/>
      <c r="T23" s="565"/>
      <c r="U23" s="565"/>
      <c r="V23" s="565"/>
      <c r="W23" s="565"/>
      <c r="X23" s="565"/>
      <c r="Y23" s="565"/>
      <c r="Z23" s="565"/>
      <c r="AA23" s="565"/>
      <c r="AB23" s="565"/>
      <c r="AC23" s="565"/>
      <c r="AD23" s="566"/>
      <c r="AE23" s="100"/>
      <c r="AF23" s="243" t="s">
        <v>178</v>
      </c>
      <c r="AG23" s="86"/>
    </row>
    <row r="24" spans="1:37" ht="51.75" customHeight="1">
      <c r="A24" s="91"/>
      <c r="B24" s="88"/>
      <c r="C24" s="89"/>
      <c r="D24" s="89"/>
      <c r="E24" s="89"/>
      <c r="F24" s="88"/>
      <c r="G24" s="312">
        <v>48</v>
      </c>
      <c r="H24" s="565" t="s">
        <v>179</v>
      </c>
      <c r="I24" s="565"/>
      <c r="J24" s="565"/>
      <c r="K24" s="565"/>
      <c r="L24" s="565"/>
      <c r="M24" s="565"/>
      <c r="N24" s="565"/>
      <c r="O24" s="565"/>
      <c r="P24" s="565"/>
      <c r="Q24" s="565"/>
      <c r="R24" s="565"/>
      <c r="S24" s="565"/>
      <c r="T24" s="565"/>
      <c r="U24" s="565"/>
      <c r="V24" s="565"/>
      <c r="W24" s="565"/>
      <c r="X24" s="565"/>
      <c r="Y24" s="565"/>
      <c r="Z24" s="565"/>
      <c r="AA24" s="565"/>
      <c r="AB24" s="565"/>
      <c r="AC24" s="565"/>
      <c r="AD24" s="566"/>
      <c r="AE24" s="100"/>
      <c r="AF24" s="559" t="s">
        <v>180</v>
      </c>
      <c r="AG24" s="90"/>
    </row>
    <row r="25" spans="1:37" ht="25" customHeight="1">
      <c r="A25" s="91"/>
      <c r="B25" s="88"/>
      <c r="C25" s="89"/>
      <c r="D25" s="89"/>
      <c r="E25" s="89"/>
      <c r="F25" s="88"/>
      <c r="G25" s="309"/>
      <c r="H25" s="11"/>
      <c r="I25" s="11"/>
      <c r="J25" s="561" t="s">
        <v>181</v>
      </c>
      <c r="K25" s="561"/>
      <c r="L25" s="561"/>
      <c r="M25" s="561"/>
      <c r="N25" s="242" t="s">
        <v>156</v>
      </c>
      <c r="O25" s="538"/>
      <c r="P25" s="538"/>
      <c r="Q25" s="241" t="s">
        <v>157</v>
      </c>
      <c r="R25" s="291"/>
      <c r="S25" s="241" t="s">
        <v>158</v>
      </c>
      <c r="T25" s="291"/>
      <c r="U25" s="242" t="s">
        <v>159</v>
      </c>
      <c r="V25" s="242" t="s">
        <v>160</v>
      </c>
      <c r="W25" s="242"/>
      <c r="X25" s="242"/>
      <c r="Y25" s="242"/>
      <c r="Z25" s="11"/>
      <c r="AA25" s="11"/>
      <c r="AB25" s="11"/>
      <c r="AC25" s="11"/>
      <c r="AD25" s="11"/>
      <c r="AE25" s="256"/>
      <c r="AF25" s="560"/>
      <c r="AG25" s="90"/>
    </row>
    <row r="26" spans="1:37" ht="15" customHeight="1">
      <c r="A26" s="91"/>
      <c r="B26" s="88"/>
      <c r="C26" s="89"/>
      <c r="D26" s="89"/>
      <c r="E26" s="89"/>
      <c r="F26" s="88"/>
      <c r="G26" s="309"/>
      <c r="H26" s="11"/>
      <c r="I26" s="11"/>
      <c r="J26" s="176"/>
      <c r="K26" s="176"/>
      <c r="L26" s="176"/>
      <c r="M26" s="176"/>
      <c r="N26" s="242"/>
      <c r="O26" s="241"/>
      <c r="P26" s="562" t="s">
        <v>182</v>
      </c>
      <c r="Q26" s="562"/>
      <c r="R26" s="562"/>
      <c r="S26" s="562"/>
      <c r="T26" s="562"/>
      <c r="U26" s="242"/>
      <c r="V26" s="242"/>
      <c r="W26" s="242"/>
      <c r="X26" s="242"/>
      <c r="Y26" s="242"/>
      <c r="Z26" s="11"/>
      <c r="AA26" s="11"/>
      <c r="AB26" s="11"/>
      <c r="AC26" s="11"/>
      <c r="AD26" s="11"/>
      <c r="AE26" s="256"/>
      <c r="AF26" s="560"/>
      <c r="AG26" s="90"/>
    </row>
    <row r="27" spans="1:37" ht="27" customHeight="1">
      <c r="A27" s="91"/>
      <c r="B27" s="88"/>
      <c r="C27" s="89"/>
      <c r="D27" s="89"/>
      <c r="E27" s="89"/>
      <c r="F27" s="88"/>
      <c r="G27" s="309"/>
      <c r="H27" s="11"/>
      <c r="I27" s="11"/>
      <c r="J27" s="176"/>
      <c r="K27" s="176"/>
      <c r="L27" s="176"/>
      <c r="M27" s="176"/>
      <c r="N27" s="242" t="s">
        <v>156</v>
      </c>
      <c r="O27" s="538"/>
      <c r="P27" s="538"/>
      <c r="Q27" s="241" t="s">
        <v>157</v>
      </c>
      <c r="R27" s="291"/>
      <c r="S27" s="241" t="s">
        <v>158</v>
      </c>
      <c r="T27" s="291"/>
      <c r="U27" s="242" t="s">
        <v>159</v>
      </c>
      <c r="V27" s="242" t="s">
        <v>160</v>
      </c>
      <c r="W27" s="290" t="s">
        <v>183</v>
      </c>
      <c r="X27" s="242"/>
      <c r="Y27" s="242"/>
      <c r="Z27" s="11"/>
      <c r="AA27" s="11"/>
      <c r="AB27" s="11"/>
      <c r="AC27" s="11"/>
      <c r="AD27" s="11"/>
      <c r="AE27" s="256"/>
      <c r="AF27" s="560"/>
      <c r="AG27" s="90"/>
    </row>
    <row r="28" spans="1:37" ht="10.5" customHeight="1">
      <c r="A28" s="91"/>
      <c r="B28" s="88"/>
      <c r="C28" s="89"/>
      <c r="D28" s="89"/>
      <c r="E28" s="89"/>
      <c r="F28" s="88"/>
      <c r="G28" s="309"/>
      <c r="H28" s="11"/>
      <c r="I28" s="11"/>
      <c r="J28" s="176"/>
      <c r="K28" s="176"/>
      <c r="L28" s="176"/>
      <c r="M28" s="176"/>
      <c r="N28" s="242"/>
      <c r="O28" s="241"/>
      <c r="P28" s="241"/>
      <c r="Q28" s="242"/>
      <c r="R28" s="242"/>
      <c r="S28" s="242"/>
      <c r="T28" s="242"/>
      <c r="U28" s="242"/>
      <c r="V28" s="242"/>
      <c r="W28" s="290"/>
      <c r="X28" s="242"/>
      <c r="Y28" s="242"/>
      <c r="Z28" s="11"/>
      <c r="AA28" s="11"/>
      <c r="AB28" s="11"/>
      <c r="AC28" s="11"/>
      <c r="AD28" s="11"/>
      <c r="AE28" s="113"/>
      <c r="AF28" s="240"/>
      <c r="AG28" s="90"/>
    </row>
    <row r="29" spans="1:37" ht="38.15" customHeight="1">
      <c r="A29" s="91"/>
      <c r="B29" s="88"/>
      <c r="C29" s="89"/>
      <c r="D29" s="89"/>
      <c r="E29" s="89"/>
      <c r="F29" s="95"/>
      <c r="G29" s="311">
        <v>49</v>
      </c>
      <c r="H29" s="549" t="s">
        <v>184</v>
      </c>
      <c r="I29" s="549"/>
      <c r="J29" s="549"/>
      <c r="K29" s="549"/>
      <c r="L29" s="549"/>
      <c r="M29" s="549"/>
      <c r="N29" s="549"/>
      <c r="O29" s="549"/>
      <c r="P29" s="549"/>
      <c r="Q29" s="549"/>
      <c r="R29" s="549"/>
      <c r="S29" s="549"/>
      <c r="T29" s="549"/>
      <c r="U29" s="549"/>
      <c r="V29" s="549"/>
      <c r="W29" s="549"/>
      <c r="X29" s="549"/>
      <c r="Y29" s="549"/>
      <c r="Z29" s="549"/>
      <c r="AA29" s="549"/>
      <c r="AB29" s="549"/>
      <c r="AC29" s="549"/>
      <c r="AD29" s="550"/>
      <c r="AE29" s="100"/>
      <c r="AF29" s="173"/>
      <c r="AG29" s="90"/>
    </row>
    <row r="30" spans="1:37" ht="37" customHeight="1">
      <c r="A30" s="91"/>
      <c r="B30" s="88"/>
      <c r="C30" s="89"/>
      <c r="D30" s="89"/>
      <c r="E30" s="89"/>
      <c r="F30" s="95"/>
      <c r="G30" s="313">
        <v>50</v>
      </c>
      <c r="H30" s="565" t="s">
        <v>185</v>
      </c>
      <c r="I30" s="565"/>
      <c r="J30" s="565"/>
      <c r="K30" s="565"/>
      <c r="L30" s="565"/>
      <c r="M30" s="565"/>
      <c r="N30" s="565"/>
      <c r="O30" s="565"/>
      <c r="P30" s="565"/>
      <c r="Q30" s="565"/>
      <c r="R30" s="565"/>
      <c r="S30" s="565"/>
      <c r="T30" s="565"/>
      <c r="U30" s="565"/>
      <c r="V30" s="565"/>
      <c r="W30" s="565"/>
      <c r="X30" s="565"/>
      <c r="Y30" s="565"/>
      <c r="Z30" s="565"/>
      <c r="AA30" s="565"/>
      <c r="AB30" s="565"/>
      <c r="AC30" s="565"/>
      <c r="AD30" s="566"/>
      <c r="AE30" s="258"/>
      <c r="AF30" s="171" t="s">
        <v>186</v>
      </c>
      <c r="AG30" s="90"/>
    </row>
    <row r="31" spans="1:37" ht="37" customHeight="1">
      <c r="A31" s="91"/>
      <c r="B31" s="88"/>
      <c r="C31" s="89"/>
      <c r="D31" s="89"/>
      <c r="E31" s="89"/>
      <c r="F31" s="95"/>
      <c r="G31" s="310"/>
      <c r="H31" s="539" t="s">
        <v>187</v>
      </c>
      <c r="I31" s="539"/>
      <c r="J31" s="539"/>
      <c r="K31" s="539"/>
      <c r="L31" s="539"/>
      <c r="M31" s="539"/>
      <c r="N31" s="539"/>
      <c r="O31" s="539"/>
      <c r="P31" s="539"/>
      <c r="Q31" s="539"/>
      <c r="R31" s="539"/>
      <c r="S31" s="539"/>
      <c r="T31" s="539"/>
      <c r="U31" s="539"/>
      <c r="V31" s="539"/>
      <c r="W31" s="539"/>
      <c r="X31" s="539"/>
      <c r="Y31" s="539"/>
      <c r="Z31" s="539"/>
      <c r="AA31" s="539"/>
      <c r="AB31" s="539"/>
      <c r="AC31" s="539"/>
      <c r="AD31" s="540"/>
      <c r="AE31" s="94"/>
      <c r="AF31" s="171"/>
      <c r="AG31" s="90"/>
    </row>
    <row r="32" spans="1:37" ht="107.15" customHeight="1">
      <c r="A32" s="546"/>
      <c r="B32" s="547"/>
      <c r="C32" s="547"/>
      <c r="D32" s="547"/>
      <c r="E32" s="547"/>
      <c r="F32" s="548"/>
      <c r="G32" s="310">
        <v>51</v>
      </c>
      <c r="H32" s="549" t="s">
        <v>188</v>
      </c>
      <c r="I32" s="549"/>
      <c r="J32" s="549"/>
      <c r="K32" s="549"/>
      <c r="L32" s="549"/>
      <c r="M32" s="549"/>
      <c r="N32" s="549"/>
      <c r="O32" s="549"/>
      <c r="P32" s="549"/>
      <c r="Q32" s="549"/>
      <c r="R32" s="549"/>
      <c r="S32" s="549"/>
      <c r="T32" s="549"/>
      <c r="U32" s="549"/>
      <c r="V32" s="549"/>
      <c r="W32" s="549"/>
      <c r="X32" s="549"/>
      <c r="Y32" s="549"/>
      <c r="Z32" s="549"/>
      <c r="AA32" s="549"/>
      <c r="AB32" s="549"/>
      <c r="AC32" s="549"/>
      <c r="AD32" s="550"/>
      <c r="AE32" s="100"/>
      <c r="AF32" s="414" t="s">
        <v>189</v>
      </c>
      <c r="AG32" s="429"/>
    </row>
    <row r="33" spans="1:34" ht="74.150000000000006" customHeight="1">
      <c r="A33" s="415" t="s">
        <v>190</v>
      </c>
      <c r="B33" s="428"/>
      <c r="C33" s="428"/>
      <c r="D33" s="428"/>
      <c r="E33" s="428"/>
      <c r="F33" s="416"/>
      <c r="G33" s="309" t="s">
        <v>191</v>
      </c>
      <c r="H33" s="541" t="s">
        <v>192</v>
      </c>
      <c r="I33" s="541"/>
      <c r="J33" s="541"/>
      <c r="K33" s="541"/>
      <c r="L33" s="541"/>
      <c r="M33" s="541"/>
      <c r="N33" s="541"/>
      <c r="O33" s="541"/>
      <c r="P33" s="541"/>
      <c r="Q33" s="541"/>
      <c r="R33" s="541"/>
      <c r="S33" s="541"/>
      <c r="T33" s="541"/>
      <c r="U33" s="541"/>
      <c r="V33" s="541"/>
      <c r="W33" s="541"/>
      <c r="X33" s="541"/>
      <c r="Y33" s="541"/>
      <c r="Z33" s="541"/>
      <c r="AA33" s="541"/>
      <c r="AB33" s="541"/>
      <c r="AC33" s="541"/>
      <c r="AD33" s="542"/>
      <c r="AE33" s="425"/>
      <c r="AF33" s="93" t="s">
        <v>193</v>
      </c>
      <c r="AG33" s="90"/>
    </row>
    <row r="34" spans="1:34" ht="33" customHeight="1">
      <c r="A34" s="91"/>
      <c r="B34" s="88"/>
      <c r="C34" s="89"/>
      <c r="D34" s="89"/>
      <c r="E34" s="89"/>
      <c r="F34" s="95"/>
      <c r="I34" s="602" t="s">
        <v>194</v>
      </c>
      <c r="J34" s="608"/>
      <c r="K34" s="608"/>
      <c r="L34" s="608"/>
      <c r="M34" s="608"/>
      <c r="N34" s="608"/>
      <c r="O34" s="609"/>
      <c r="P34" s="600" t="s">
        <v>195</v>
      </c>
      <c r="Q34" s="601"/>
      <c r="R34" s="602" t="s">
        <v>196</v>
      </c>
      <c r="S34" s="603"/>
      <c r="T34" s="603"/>
      <c r="U34" s="603"/>
      <c r="V34" s="603"/>
      <c r="W34" s="603"/>
      <c r="X34" s="603"/>
      <c r="Y34" s="603"/>
      <c r="Z34" s="603"/>
      <c r="AA34" s="603"/>
      <c r="AB34" s="603"/>
      <c r="AC34" s="603"/>
      <c r="AD34" s="604"/>
      <c r="AE34" s="589"/>
      <c r="AG34" s="90"/>
    </row>
    <row r="35" spans="1:34" ht="33" customHeight="1">
      <c r="A35" s="91"/>
      <c r="B35" s="88"/>
      <c r="C35" s="89"/>
      <c r="D35" s="89"/>
      <c r="E35" s="89"/>
      <c r="F35" s="95"/>
      <c r="I35" s="592"/>
      <c r="J35" s="461"/>
      <c r="K35" s="461"/>
      <c r="L35" s="461"/>
      <c r="M35" s="461"/>
      <c r="N35" s="461"/>
      <c r="O35" s="462"/>
      <c r="P35" s="593"/>
      <c r="Q35" s="594"/>
      <c r="R35" s="592"/>
      <c r="S35" s="598"/>
      <c r="T35" s="598"/>
      <c r="U35" s="598"/>
      <c r="V35" s="598"/>
      <c r="W35" s="598"/>
      <c r="X35" s="598"/>
      <c r="Y35" s="598"/>
      <c r="Z35" s="598"/>
      <c r="AA35" s="598"/>
      <c r="AB35" s="598"/>
      <c r="AC35" s="598"/>
      <c r="AD35" s="599"/>
      <c r="AE35" s="590"/>
      <c r="AF35" s="174"/>
      <c r="AG35" s="90"/>
      <c r="AH35" s="10" t="s">
        <v>197</v>
      </c>
    </row>
    <row r="36" spans="1:34" ht="33" customHeight="1">
      <c r="A36" s="91"/>
      <c r="B36" s="88"/>
      <c r="C36" s="89"/>
      <c r="D36" s="89"/>
      <c r="E36" s="89"/>
      <c r="F36" s="95"/>
      <c r="I36" s="592"/>
      <c r="J36" s="461"/>
      <c r="K36" s="461"/>
      <c r="L36" s="461"/>
      <c r="M36" s="461"/>
      <c r="N36" s="461"/>
      <c r="O36" s="462"/>
      <c r="P36" s="593"/>
      <c r="Q36" s="594"/>
      <c r="R36" s="595"/>
      <c r="S36" s="596"/>
      <c r="T36" s="596"/>
      <c r="U36" s="596"/>
      <c r="V36" s="596"/>
      <c r="W36" s="596"/>
      <c r="X36" s="596"/>
      <c r="Y36" s="596"/>
      <c r="Z36" s="596"/>
      <c r="AA36" s="596"/>
      <c r="AB36" s="596"/>
      <c r="AC36" s="596"/>
      <c r="AD36" s="597"/>
      <c r="AE36" s="590"/>
      <c r="AF36" s="174"/>
      <c r="AG36" s="90"/>
      <c r="AH36" s="10" t="s">
        <v>38</v>
      </c>
    </row>
    <row r="37" spans="1:34" ht="33" customHeight="1">
      <c r="A37" s="91"/>
      <c r="B37" s="88"/>
      <c r="C37" s="89"/>
      <c r="D37" s="89"/>
      <c r="E37" s="89"/>
      <c r="F37" s="95"/>
      <c r="I37" s="592"/>
      <c r="J37" s="461"/>
      <c r="K37" s="461"/>
      <c r="L37" s="461"/>
      <c r="M37" s="461"/>
      <c r="N37" s="461"/>
      <c r="O37" s="462"/>
      <c r="P37" s="593"/>
      <c r="Q37" s="594"/>
      <c r="R37" s="592"/>
      <c r="S37" s="598"/>
      <c r="T37" s="598"/>
      <c r="U37" s="598"/>
      <c r="V37" s="598"/>
      <c r="W37" s="598"/>
      <c r="X37" s="598"/>
      <c r="Y37" s="598"/>
      <c r="Z37" s="598"/>
      <c r="AA37" s="598"/>
      <c r="AB37" s="598"/>
      <c r="AC37" s="598"/>
      <c r="AD37" s="599"/>
      <c r="AE37" s="590"/>
      <c r="AF37" s="174"/>
      <c r="AG37" s="90"/>
    </row>
    <row r="38" spans="1:34" ht="33" customHeight="1">
      <c r="A38" s="91"/>
      <c r="B38" s="88"/>
      <c r="C38" s="89"/>
      <c r="D38" s="89"/>
      <c r="E38" s="89"/>
      <c r="F38" s="95"/>
      <c r="I38" s="592"/>
      <c r="J38" s="461"/>
      <c r="K38" s="461"/>
      <c r="L38" s="461"/>
      <c r="M38" s="461"/>
      <c r="N38" s="461"/>
      <c r="O38" s="462"/>
      <c r="P38" s="593"/>
      <c r="Q38" s="594"/>
      <c r="R38" s="595"/>
      <c r="S38" s="596"/>
      <c r="T38" s="596"/>
      <c r="U38" s="596"/>
      <c r="V38" s="596"/>
      <c r="W38" s="596"/>
      <c r="X38" s="596"/>
      <c r="Y38" s="596"/>
      <c r="Z38" s="596"/>
      <c r="AA38" s="596"/>
      <c r="AB38" s="596"/>
      <c r="AC38" s="596"/>
      <c r="AD38" s="597"/>
      <c r="AE38" s="590"/>
      <c r="AF38" s="174"/>
      <c r="AG38" s="90"/>
    </row>
    <row r="39" spans="1:34" ht="33" customHeight="1">
      <c r="A39" s="91"/>
      <c r="B39" s="88"/>
      <c r="C39" s="89"/>
      <c r="D39" s="89"/>
      <c r="E39" s="89"/>
      <c r="F39" s="95"/>
      <c r="I39" s="592"/>
      <c r="J39" s="461"/>
      <c r="K39" s="461"/>
      <c r="L39" s="461"/>
      <c r="M39" s="461"/>
      <c r="N39" s="461"/>
      <c r="O39" s="462"/>
      <c r="P39" s="593"/>
      <c r="Q39" s="594"/>
      <c r="R39" s="595"/>
      <c r="S39" s="596"/>
      <c r="T39" s="596"/>
      <c r="U39" s="596"/>
      <c r="V39" s="596"/>
      <c r="W39" s="596"/>
      <c r="X39" s="596"/>
      <c r="Y39" s="596"/>
      <c r="Z39" s="596"/>
      <c r="AA39" s="596"/>
      <c r="AB39" s="596"/>
      <c r="AC39" s="596"/>
      <c r="AD39" s="597"/>
      <c r="AE39" s="591"/>
      <c r="AF39" s="174"/>
      <c r="AG39" s="90"/>
    </row>
    <row r="40" spans="1:34" ht="47.15" customHeight="1">
      <c r="A40" s="91"/>
      <c r="B40" s="88"/>
      <c r="C40" s="89"/>
      <c r="D40" s="89"/>
      <c r="E40" s="89"/>
      <c r="F40" s="95"/>
      <c r="G40" s="311">
        <v>53</v>
      </c>
      <c r="H40" s="549" t="s">
        <v>198</v>
      </c>
      <c r="I40" s="549"/>
      <c r="J40" s="549"/>
      <c r="K40" s="549"/>
      <c r="L40" s="549"/>
      <c r="M40" s="549"/>
      <c r="N40" s="549"/>
      <c r="O40" s="549"/>
      <c r="P40" s="549"/>
      <c r="Q40" s="549"/>
      <c r="R40" s="549"/>
      <c r="S40" s="549"/>
      <c r="T40" s="549"/>
      <c r="U40" s="549"/>
      <c r="V40" s="549"/>
      <c r="W40" s="549"/>
      <c r="X40" s="549"/>
      <c r="Y40" s="549"/>
      <c r="Z40" s="549"/>
      <c r="AA40" s="549"/>
      <c r="AB40" s="549"/>
      <c r="AC40" s="549"/>
      <c r="AD40" s="550"/>
      <c r="AE40" s="100"/>
      <c r="AF40" s="93"/>
      <c r="AG40" s="90"/>
    </row>
    <row r="41" spans="1:34" ht="45.65" customHeight="1">
      <c r="A41" s="91"/>
      <c r="B41" s="88"/>
      <c r="C41" s="89"/>
      <c r="D41" s="89"/>
      <c r="E41" s="89"/>
      <c r="F41" s="95"/>
      <c r="G41" s="311">
        <v>54</v>
      </c>
      <c r="H41" s="549" t="s">
        <v>199</v>
      </c>
      <c r="I41" s="549"/>
      <c r="J41" s="549"/>
      <c r="K41" s="549"/>
      <c r="L41" s="549"/>
      <c r="M41" s="549"/>
      <c r="N41" s="549"/>
      <c r="O41" s="549"/>
      <c r="P41" s="549"/>
      <c r="Q41" s="549"/>
      <c r="R41" s="549"/>
      <c r="S41" s="549"/>
      <c r="T41" s="549"/>
      <c r="U41" s="549"/>
      <c r="V41" s="549"/>
      <c r="W41" s="549"/>
      <c r="X41" s="549"/>
      <c r="Y41" s="549"/>
      <c r="Z41" s="549"/>
      <c r="AA41" s="549"/>
      <c r="AB41" s="549"/>
      <c r="AC41" s="549"/>
      <c r="AD41" s="550"/>
      <c r="AE41" s="100"/>
      <c r="AF41" s="315" t="s">
        <v>200</v>
      </c>
      <c r="AG41" s="92"/>
    </row>
    <row r="42" spans="1:34" ht="57" customHeight="1">
      <c r="A42" s="96"/>
      <c r="B42" s="97"/>
      <c r="C42" s="98"/>
      <c r="D42" s="98"/>
      <c r="E42" s="98"/>
      <c r="F42" s="99"/>
      <c r="G42" s="310">
        <v>55</v>
      </c>
      <c r="H42" s="551" t="s">
        <v>201</v>
      </c>
      <c r="I42" s="551"/>
      <c r="J42" s="551"/>
      <c r="K42" s="551"/>
      <c r="L42" s="551"/>
      <c r="M42" s="551"/>
      <c r="N42" s="551"/>
      <c r="O42" s="551"/>
      <c r="P42" s="551"/>
      <c r="Q42" s="551"/>
      <c r="R42" s="551"/>
      <c r="S42" s="551"/>
      <c r="T42" s="551"/>
      <c r="U42" s="551"/>
      <c r="V42" s="551"/>
      <c r="W42" s="551"/>
      <c r="X42" s="551"/>
      <c r="Y42" s="551"/>
      <c r="Z42" s="551"/>
      <c r="AA42" s="551"/>
      <c r="AB42" s="551"/>
      <c r="AC42" s="551"/>
      <c r="AD42" s="552"/>
      <c r="AE42" s="100"/>
      <c r="AF42" s="172" t="s">
        <v>202</v>
      </c>
      <c r="AG42" s="92"/>
    </row>
    <row r="43" spans="1:34" ht="47.15" customHeight="1">
      <c r="A43" s="528"/>
      <c r="B43" s="529"/>
      <c r="C43" s="529"/>
      <c r="D43" s="529"/>
      <c r="E43" s="529"/>
      <c r="F43" s="530"/>
      <c r="G43" s="312">
        <v>56</v>
      </c>
      <c r="H43" s="549" t="s">
        <v>203</v>
      </c>
      <c r="I43" s="549"/>
      <c r="J43" s="549"/>
      <c r="K43" s="549"/>
      <c r="L43" s="549"/>
      <c r="M43" s="549"/>
      <c r="N43" s="549"/>
      <c r="O43" s="549"/>
      <c r="P43" s="549"/>
      <c r="Q43" s="549"/>
      <c r="R43" s="549"/>
      <c r="S43" s="549"/>
      <c r="T43" s="549"/>
      <c r="U43" s="549"/>
      <c r="V43" s="549"/>
      <c r="W43" s="549"/>
      <c r="X43" s="549"/>
      <c r="Y43" s="549"/>
      <c r="Z43" s="549"/>
      <c r="AA43" s="549"/>
      <c r="AB43" s="549"/>
      <c r="AC43" s="549"/>
      <c r="AD43" s="550"/>
      <c r="AE43" s="100"/>
      <c r="AF43" s="245"/>
      <c r="AG43" s="86"/>
    </row>
    <row r="44" spans="1:34" ht="35.15" customHeight="1">
      <c r="A44" s="531"/>
      <c r="B44" s="532"/>
      <c r="C44" s="532"/>
      <c r="D44" s="532"/>
      <c r="E44" s="532"/>
      <c r="F44" s="533"/>
      <c r="G44" s="314"/>
      <c r="H44" s="574"/>
      <c r="I44" s="575"/>
      <c r="J44" s="575"/>
      <c r="K44" s="576"/>
      <c r="L44" s="571" t="s">
        <v>204</v>
      </c>
      <c r="M44" s="572"/>
      <c r="N44" s="572"/>
      <c r="O44" s="572"/>
      <c r="P44" s="572"/>
      <c r="Q44" s="572"/>
      <c r="R44" s="572"/>
      <c r="S44" s="572"/>
      <c r="T44" s="572"/>
      <c r="U44" s="572"/>
      <c r="V44" s="572"/>
      <c r="W44" s="572"/>
      <c r="X44" s="573"/>
      <c r="Y44" s="574" t="s">
        <v>205</v>
      </c>
      <c r="Z44" s="575"/>
      <c r="AA44" s="575"/>
      <c r="AB44" s="576"/>
      <c r="AC44" s="574" t="s">
        <v>206</v>
      </c>
      <c r="AD44" s="576"/>
      <c r="AE44" s="605"/>
      <c r="AF44" s="171"/>
      <c r="AG44" s="90"/>
    </row>
    <row r="45" spans="1:34" ht="35.15" customHeight="1">
      <c r="A45" s="91"/>
      <c r="B45" s="88"/>
      <c r="C45" s="89"/>
      <c r="D45" s="89"/>
      <c r="E45" s="89"/>
      <c r="F45" s="88"/>
      <c r="G45" s="314"/>
      <c r="H45" s="577"/>
      <c r="I45" s="578"/>
      <c r="J45" s="578"/>
      <c r="K45" s="579"/>
      <c r="L45" s="571" t="s">
        <v>207</v>
      </c>
      <c r="M45" s="572"/>
      <c r="N45" s="573"/>
      <c r="O45" s="571" t="s">
        <v>208</v>
      </c>
      <c r="P45" s="572"/>
      <c r="Q45" s="572"/>
      <c r="R45" s="573"/>
      <c r="S45" s="571" t="s">
        <v>209</v>
      </c>
      <c r="T45" s="572"/>
      <c r="U45" s="573"/>
      <c r="V45" s="571" t="s">
        <v>210</v>
      </c>
      <c r="W45" s="572"/>
      <c r="X45" s="573"/>
      <c r="Y45" s="577"/>
      <c r="Z45" s="578"/>
      <c r="AA45" s="578"/>
      <c r="AB45" s="579"/>
      <c r="AC45" s="577"/>
      <c r="AD45" s="579"/>
      <c r="AE45" s="606"/>
      <c r="AF45" s="171"/>
      <c r="AG45" s="90"/>
    </row>
    <row r="46" spans="1:34" ht="35.15" customHeight="1">
      <c r="A46" s="91"/>
      <c r="B46" s="88"/>
      <c r="C46" s="89"/>
      <c r="D46" s="89"/>
      <c r="E46" s="89"/>
      <c r="F46" s="95"/>
      <c r="H46" s="571" t="s">
        <v>211</v>
      </c>
      <c r="I46" s="572"/>
      <c r="J46" s="572"/>
      <c r="K46" s="573"/>
      <c r="L46" s="583"/>
      <c r="M46" s="570"/>
      <c r="N46" s="584"/>
      <c r="O46" s="583"/>
      <c r="P46" s="570"/>
      <c r="Q46" s="570"/>
      <c r="R46" s="584"/>
      <c r="S46" s="583"/>
      <c r="T46" s="570"/>
      <c r="U46" s="584"/>
      <c r="V46" s="581">
        <f>L46+O46+S46</f>
        <v>0</v>
      </c>
      <c r="W46" s="588"/>
      <c r="X46" s="582"/>
      <c r="Y46" s="583"/>
      <c r="Z46" s="570"/>
      <c r="AA46" s="570"/>
      <c r="AB46" s="584"/>
      <c r="AC46" s="581">
        <f>V46+Y46</f>
        <v>0</v>
      </c>
      <c r="AD46" s="582"/>
      <c r="AE46" s="606"/>
      <c r="AF46" s="171"/>
      <c r="AG46" s="90"/>
    </row>
    <row r="47" spans="1:34" ht="35.15" customHeight="1">
      <c r="A47" s="91"/>
      <c r="B47" s="88"/>
      <c r="C47" s="89"/>
      <c r="D47" s="89"/>
      <c r="E47" s="89"/>
      <c r="F47" s="95"/>
      <c r="H47" s="571" t="s">
        <v>212</v>
      </c>
      <c r="I47" s="572"/>
      <c r="J47" s="572"/>
      <c r="K47" s="573"/>
      <c r="L47" s="583"/>
      <c r="M47" s="570"/>
      <c r="N47" s="584"/>
      <c r="O47" s="583"/>
      <c r="P47" s="570"/>
      <c r="Q47" s="570"/>
      <c r="R47" s="584"/>
      <c r="S47" s="585"/>
      <c r="T47" s="586"/>
      <c r="U47" s="587"/>
      <c r="V47" s="581">
        <f>L47+O47+S47</f>
        <v>0</v>
      </c>
      <c r="W47" s="588"/>
      <c r="X47" s="582"/>
      <c r="Y47" s="583"/>
      <c r="Z47" s="570"/>
      <c r="AA47" s="570"/>
      <c r="AB47" s="584"/>
      <c r="AC47" s="581">
        <f>V47+Y47</f>
        <v>0</v>
      </c>
      <c r="AD47" s="582"/>
      <c r="AE47" s="606"/>
      <c r="AF47" s="171"/>
      <c r="AG47" s="90"/>
    </row>
    <row r="48" spans="1:34" ht="35.15" customHeight="1">
      <c r="A48" s="96"/>
      <c r="B48" s="97"/>
      <c r="C48" s="98"/>
      <c r="D48" s="98"/>
      <c r="E48" s="98"/>
      <c r="F48" s="97"/>
      <c r="G48" s="310"/>
      <c r="H48" s="580" t="s">
        <v>213</v>
      </c>
      <c r="I48" s="580"/>
      <c r="J48" s="580"/>
      <c r="K48" s="580"/>
      <c r="L48" s="580"/>
      <c r="M48" s="580"/>
      <c r="N48" s="580"/>
      <c r="O48" s="580"/>
      <c r="P48" s="580"/>
      <c r="Q48" s="580"/>
      <c r="R48" s="580"/>
      <c r="S48" s="580"/>
      <c r="T48" s="580"/>
      <c r="U48" s="580"/>
      <c r="V48" s="570"/>
      <c r="W48" s="570"/>
      <c r="X48" s="570"/>
      <c r="Y48" s="103"/>
      <c r="Z48" s="103"/>
      <c r="AA48" s="103"/>
      <c r="AB48" s="103"/>
      <c r="AC48" s="103"/>
      <c r="AD48" s="104"/>
      <c r="AE48" s="105"/>
      <c r="AF48" s="172"/>
      <c r="AG48" s="92"/>
    </row>
    <row r="49" ht="30" customHeight="1"/>
    <row r="50" ht="30" customHeight="1"/>
    <row r="51" ht="30" customHeight="1"/>
    <row r="52" ht="30" customHeight="1"/>
    <row r="53" ht="30" customHeight="1"/>
    <row r="54" ht="30" customHeight="1"/>
  </sheetData>
  <mergeCells count="97">
    <mergeCell ref="H2:AD2"/>
    <mergeCell ref="H6:AD6"/>
    <mergeCell ref="H5:AD5"/>
    <mergeCell ref="R39:AD39"/>
    <mergeCell ref="J20:M20"/>
    <mergeCell ref="O20:P20"/>
    <mergeCell ref="W20:X20"/>
    <mergeCell ref="AF10:AF12"/>
    <mergeCell ref="AF19:AF20"/>
    <mergeCell ref="S46:U46"/>
    <mergeCell ref="V46:X46"/>
    <mergeCell ref="Y46:AB46"/>
    <mergeCell ref="AC46:AD46"/>
    <mergeCell ref="H15:AD15"/>
    <mergeCell ref="J12:M12"/>
    <mergeCell ref="O12:P12"/>
    <mergeCell ref="W12:X12"/>
    <mergeCell ref="H43:AD43"/>
    <mergeCell ref="H40:AD40"/>
    <mergeCell ref="H33:AD33"/>
    <mergeCell ref="I34:O34"/>
    <mergeCell ref="I35:O35"/>
    <mergeCell ref="I36:O36"/>
    <mergeCell ref="L46:N46"/>
    <mergeCell ref="O46:R46"/>
    <mergeCell ref="L44:X44"/>
    <mergeCell ref="Y44:AB45"/>
    <mergeCell ref="AC44:AD45"/>
    <mergeCell ref="L45:N45"/>
    <mergeCell ref="Y47:AB47"/>
    <mergeCell ref="AE44:AE47"/>
    <mergeCell ref="O45:R45"/>
    <mergeCell ref="S45:U45"/>
    <mergeCell ref="V45:X45"/>
    <mergeCell ref="AE34:AE39"/>
    <mergeCell ref="I38:O38"/>
    <mergeCell ref="P38:Q38"/>
    <mergeCell ref="R38:AD38"/>
    <mergeCell ref="R37:AD37"/>
    <mergeCell ref="I37:O37"/>
    <mergeCell ref="P34:Q34"/>
    <mergeCell ref="R34:AD34"/>
    <mergeCell ref="P35:Q35"/>
    <mergeCell ref="R35:AD35"/>
    <mergeCell ref="P36:Q36"/>
    <mergeCell ref="R36:AD36"/>
    <mergeCell ref="P37:Q37"/>
    <mergeCell ref="I39:O39"/>
    <mergeCell ref="P39:Q39"/>
    <mergeCell ref="V48:X48"/>
    <mergeCell ref="H47:K47"/>
    <mergeCell ref="H46:K46"/>
    <mergeCell ref="H44:K45"/>
    <mergeCell ref="H23:AD23"/>
    <mergeCell ref="H24:AD24"/>
    <mergeCell ref="H31:AD31"/>
    <mergeCell ref="H30:AD30"/>
    <mergeCell ref="H29:AD29"/>
    <mergeCell ref="H48:U48"/>
    <mergeCell ref="H32:AD32"/>
    <mergeCell ref="AC47:AD47"/>
    <mergeCell ref="L47:N47"/>
    <mergeCell ref="O47:R47"/>
    <mergeCell ref="S47:U47"/>
    <mergeCell ref="V47:X47"/>
    <mergeCell ref="A1:F1"/>
    <mergeCell ref="G1:AD1"/>
    <mergeCell ref="AF24:AF27"/>
    <mergeCell ref="J25:M25"/>
    <mergeCell ref="O25:P25"/>
    <mergeCell ref="O27:P27"/>
    <mergeCell ref="P26:T26"/>
    <mergeCell ref="J17:M17"/>
    <mergeCell ref="O17:P17"/>
    <mergeCell ref="J18:M18"/>
    <mergeCell ref="O18:P18"/>
    <mergeCell ref="W18:X18"/>
    <mergeCell ref="H16:AD16"/>
    <mergeCell ref="H21:AD21"/>
    <mergeCell ref="H22:AD22"/>
    <mergeCell ref="H19:AD19"/>
    <mergeCell ref="A43:F44"/>
    <mergeCell ref="A3:F3"/>
    <mergeCell ref="J11:M11"/>
    <mergeCell ref="O11:P11"/>
    <mergeCell ref="H8:AD8"/>
    <mergeCell ref="H7:AD7"/>
    <mergeCell ref="A15:F15"/>
    <mergeCell ref="A32:F32"/>
    <mergeCell ref="H14:AD14"/>
    <mergeCell ref="H13:AD13"/>
    <mergeCell ref="H10:AD10"/>
    <mergeCell ref="H9:AD9"/>
    <mergeCell ref="H42:AD42"/>
    <mergeCell ref="H41:AD41"/>
    <mergeCell ref="H4:AD4"/>
    <mergeCell ref="H3:AD3"/>
  </mergeCells>
  <phoneticPr fontId="1"/>
  <conditionalFormatting sqref="AE1:AE1048576">
    <cfRule type="cellIs" dxfId="18" priority="178" operator="equal">
      <formula>#REF!</formula>
    </cfRule>
    <cfRule type="cellIs" dxfId="17" priority="179" operator="equal">
      <formula>#REF!</formula>
    </cfRule>
  </conditionalFormatting>
  <conditionalFormatting sqref="AE2:AE10">
    <cfRule type="cellIs" dxfId="16" priority="49" operator="equal">
      <formula>"×"</formula>
    </cfRule>
    <cfRule type="cellIs" dxfId="15" priority="50" operator="equal">
      <formula>"○"</formula>
    </cfRule>
  </conditionalFormatting>
  <conditionalFormatting sqref="AE13:AE16">
    <cfRule type="cellIs" dxfId="14" priority="31" operator="equal">
      <formula>"×"</formula>
    </cfRule>
    <cfRule type="cellIs" dxfId="13" priority="32" operator="equal">
      <formula>"○"</formula>
    </cfRule>
  </conditionalFormatting>
  <conditionalFormatting sqref="AE19">
    <cfRule type="cellIs" dxfId="12" priority="27" operator="equal">
      <formula>"×"</formula>
    </cfRule>
    <cfRule type="cellIs" dxfId="11" priority="28" operator="equal">
      <formula>"○"</formula>
    </cfRule>
  </conditionalFormatting>
  <conditionalFormatting sqref="AE21">
    <cfRule type="cellIs" dxfId="10" priority="13" operator="equal">
      <formula>"×"</formula>
    </cfRule>
    <cfRule type="cellIs" dxfId="9" priority="14" operator="equal">
      <formula>"○"</formula>
    </cfRule>
  </conditionalFormatting>
  <conditionalFormatting sqref="AE23:AE24">
    <cfRule type="cellIs" dxfId="8" priority="1" operator="equal">
      <formula>"×"</formula>
    </cfRule>
    <cfRule type="cellIs" dxfId="7" priority="2" operator="equal">
      <formula>"○"</formula>
    </cfRule>
  </conditionalFormatting>
  <conditionalFormatting sqref="AE29:AE33">
    <cfRule type="cellIs" dxfId="6" priority="23" operator="equal">
      <formula>"×"</formula>
    </cfRule>
    <cfRule type="cellIs" dxfId="5" priority="24" operator="equal">
      <formula>"○"</formula>
    </cfRule>
  </conditionalFormatting>
  <conditionalFormatting sqref="AE40:AE43">
    <cfRule type="cellIs" dxfId="4" priority="19" operator="equal">
      <formula>"×"</formula>
    </cfRule>
    <cfRule type="cellIs" dxfId="3" priority="20" operator="equal">
      <formula>"○"</formula>
    </cfRule>
  </conditionalFormatting>
  <dataValidations count="3">
    <dataValidation type="list" allowBlank="1" showInputMessage="1" showErrorMessage="1" sqref="AE44:AE48" xr:uid="{059DD493-05A9-43D8-852C-2E80EAA3C152}">
      <formula1>#REF!</formula1>
    </dataValidation>
    <dataValidation type="list" allowBlank="1" showInputMessage="1" showErrorMessage="1" sqref="P35:Q39" xr:uid="{C418E8B5-72EE-485A-A8AF-D4C479AD959C}">
      <formula1>$AH$35:$AH$36</formula1>
    </dataValidation>
    <dataValidation type="list" allowBlank="1" showInputMessage="1" showErrorMessage="1" sqref="AE40:AE43 AE13:AE16 AE19 AE29:AE33 AE2:AE10 AE21 AE23:AE24" xr:uid="{DC73228E-B3DF-434E-9D5D-EE8AA7954F2F}">
      <formula1>$AI$2:$AI$4</formula1>
    </dataValidation>
  </dataValidations>
  <pageMargins left="0.51181102362204722" right="0.11811023622047245" top="0.55118110236220474" bottom="0.35433070866141736" header="0.31496062992125984" footer="0.31496062992125984"/>
  <pageSetup paperSize="9" scale="68" orientation="landscape" cellComments="asDisplayed" r:id="rId1"/>
  <rowBreaks count="3" manualBreakCount="3">
    <brk id="9" max="16383" man="1"/>
    <brk id="22" max="32" man="1"/>
    <brk id="3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D58F0-1803-4DDF-B977-D4BE4C0F6A07}">
  <sheetPr codeName="Sheet3">
    <tabColor rgb="FF00B050"/>
  </sheetPr>
  <dimension ref="A1:K42"/>
  <sheetViews>
    <sheetView showGridLines="0" view="pageBreakPreview" topLeftCell="B1" zoomScale="70" zoomScaleNormal="70" zoomScaleSheetLayoutView="70" workbookViewId="0">
      <pane ySplit="1" topLeftCell="A9" activePane="bottomLeft" state="frozen"/>
      <selection activeCell="B1" sqref="B1"/>
      <selection pane="bottomLeft" activeCell="H6" sqref="H6"/>
    </sheetView>
  </sheetViews>
  <sheetFormatPr defaultColWidth="9" defaultRowHeight="14"/>
  <cols>
    <col min="1" max="1" width="8.1796875" style="8" hidden="1" customWidth="1"/>
    <col min="2" max="2" width="14.1796875" style="8" customWidth="1"/>
    <col min="3" max="3" width="7.26953125" style="10" customWidth="1"/>
    <col min="4" max="4" width="74.453125" style="8" customWidth="1"/>
    <col min="5" max="5" width="17.453125" style="290" customWidth="1"/>
    <col min="6" max="6" width="49.1796875" style="290" customWidth="1"/>
    <col min="7" max="7" width="12.81640625" style="77" customWidth="1"/>
    <col min="8" max="8" width="40.54296875" style="77" customWidth="1"/>
    <col min="9" max="9" width="46.1796875" style="11" customWidth="1"/>
    <col min="10" max="16384" width="9" style="8"/>
  </cols>
  <sheetData>
    <row r="1" spans="1:11" s="7" customFormat="1" ht="70.75" customHeight="1">
      <c r="B1" s="168" t="s">
        <v>214</v>
      </c>
      <c r="C1" s="613" t="s">
        <v>215</v>
      </c>
      <c r="D1" s="614"/>
      <c r="E1" s="614"/>
      <c r="F1" s="615"/>
      <c r="G1" s="76" t="s">
        <v>17</v>
      </c>
      <c r="H1" s="169" t="s">
        <v>216</v>
      </c>
      <c r="I1" s="170" t="s">
        <v>136</v>
      </c>
    </row>
    <row r="2" spans="1:11" ht="50.15" customHeight="1">
      <c r="A2" s="8">
        <v>1</v>
      </c>
      <c r="B2" s="69" t="s">
        <v>217</v>
      </c>
      <c r="C2" s="310">
        <v>57</v>
      </c>
      <c r="D2" s="403" t="s">
        <v>218</v>
      </c>
      <c r="E2" s="624"/>
      <c r="F2" s="625"/>
      <c r="G2" s="267"/>
      <c r="H2" s="639" t="s">
        <v>479</v>
      </c>
      <c r="I2" s="56"/>
    </row>
    <row r="3" spans="1:11" ht="50.15" customHeight="1">
      <c r="B3" s="69"/>
      <c r="C3" s="310">
        <v>58</v>
      </c>
      <c r="D3" s="403" t="s">
        <v>219</v>
      </c>
      <c r="E3" s="407"/>
      <c r="F3" s="408"/>
      <c r="G3" s="267"/>
      <c r="H3" s="640"/>
      <c r="I3" s="56"/>
    </row>
    <row r="4" spans="1:11" ht="50.15" customHeight="1">
      <c r="A4" s="8">
        <v>2</v>
      </c>
      <c r="B4" s="70"/>
      <c r="C4" s="311">
        <v>59</v>
      </c>
      <c r="D4" s="404" t="s">
        <v>220</v>
      </c>
      <c r="E4" s="407"/>
      <c r="F4" s="408"/>
      <c r="G4" s="268"/>
      <c r="H4" s="640"/>
      <c r="I4" s="56"/>
      <c r="K4" s="8" t="s">
        <v>118</v>
      </c>
    </row>
    <row r="5" spans="1:11" ht="50.15" customHeight="1">
      <c r="A5" s="8">
        <v>3</v>
      </c>
      <c r="B5" s="70"/>
      <c r="C5" s="311">
        <v>60</v>
      </c>
      <c r="D5" s="404" t="s">
        <v>221</v>
      </c>
      <c r="E5" s="407"/>
      <c r="F5" s="408"/>
      <c r="G5" s="268"/>
      <c r="H5" s="56"/>
      <c r="I5" s="56"/>
      <c r="K5" s="8" t="s">
        <v>24</v>
      </c>
    </row>
    <row r="6" spans="1:11" ht="50.15" customHeight="1">
      <c r="B6" s="70"/>
      <c r="C6" s="311">
        <v>61</v>
      </c>
      <c r="D6" s="404" t="s">
        <v>222</v>
      </c>
      <c r="E6" s="407"/>
      <c r="F6" s="408"/>
      <c r="G6" s="268"/>
      <c r="H6" s="56"/>
      <c r="I6" s="56"/>
      <c r="K6" s="8" t="s">
        <v>29</v>
      </c>
    </row>
    <row r="7" spans="1:11" ht="50.15" customHeight="1">
      <c r="A7" s="8">
        <v>6</v>
      </c>
      <c r="B7" s="70"/>
      <c r="C7" s="311">
        <v>62</v>
      </c>
      <c r="D7" s="157" t="s">
        <v>223</v>
      </c>
      <c r="E7" s="626"/>
      <c r="F7" s="627"/>
      <c r="G7" s="268"/>
      <c r="H7" s="56"/>
      <c r="I7" s="57"/>
    </row>
    <row r="8" spans="1:11" ht="79.5" customHeight="1">
      <c r="A8" s="8">
        <v>4</v>
      </c>
      <c r="B8" s="70"/>
      <c r="C8" s="311">
        <v>63</v>
      </c>
      <c r="D8" s="404" t="s">
        <v>224</v>
      </c>
      <c r="E8" s="407"/>
      <c r="F8" s="408"/>
      <c r="G8" s="269"/>
      <c r="H8" s="232" t="s">
        <v>225</v>
      </c>
      <c r="I8" s="9"/>
    </row>
    <row r="9" spans="1:11" ht="50.15" customHeight="1">
      <c r="B9" s="70"/>
      <c r="C9" s="311">
        <v>64</v>
      </c>
      <c r="D9" s="406" t="s">
        <v>226</v>
      </c>
      <c r="E9" s="626"/>
      <c r="F9" s="627"/>
      <c r="G9" s="267"/>
      <c r="H9" s="163" t="s">
        <v>227</v>
      </c>
      <c r="I9" s="57"/>
    </row>
    <row r="10" spans="1:11" ht="44.5" customHeight="1">
      <c r="B10" s="70"/>
      <c r="C10" s="311">
        <v>65</v>
      </c>
      <c r="D10" s="405" t="s">
        <v>228</v>
      </c>
      <c r="E10" s="626"/>
      <c r="F10" s="627"/>
      <c r="G10" s="267"/>
      <c r="H10" s="56"/>
      <c r="I10" s="9"/>
    </row>
    <row r="11" spans="1:11" ht="47.15" customHeight="1">
      <c r="B11" s="70"/>
      <c r="C11" s="311">
        <v>66</v>
      </c>
      <c r="D11" s="405" t="s">
        <v>229</v>
      </c>
      <c r="E11" s="628"/>
      <c r="F11" s="629"/>
      <c r="G11" s="266"/>
      <c r="H11" s="164" t="s">
        <v>230</v>
      </c>
      <c r="I11" s="9"/>
    </row>
    <row r="12" spans="1:11" ht="50.15" customHeight="1">
      <c r="A12" s="8">
        <v>7</v>
      </c>
      <c r="B12" s="70"/>
      <c r="C12" s="311">
        <v>67</v>
      </c>
      <c r="D12" s="157" t="s">
        <v>231</v>
      </c>
      <c r="E12" s="628"/>
      <c r="F12" s="629"/>
      <c r="G12" s="268"/>
      <c r="H12" s="56"/>
      <c r="I12" s="9"/>
    </row>
    <row r="13" spans="1:11" ht="60" customHeight="1">
      <c r="A13" s="8">
        <v>11</v>
      </c>
      <c r="B13" s="70"/>
      <c r="C13" s="311">
        <v>68</v>
      </c>
      <c r="D13" s="157" t="s">
        <v>232</v>
      </c>
      <c r="E13" s="616"/>
      <c r="F13" s="617"/>
      <c r="G13" s="268"/>
      <c r="H13" s="56"/>
      <c r="I13" s="57"/>
    </row>
    <row r="14" spans="1:11" ht="50.15" customHeight="1">
      <c r="A14" s="8">
        <v>12</v>
      </c>
      <c r="B14" s="70"/>
      <c r="C14" s="311">
        <v>69</v>
      </c>
      <c r="D14" s="158" t="s">
        <v>233</v>
      </c>
      <c r="E14" s="618"/>
      <c r="F14" s="619"/>
      <c r="G14" s="268"/>
      <c r="H14" s="56"/>
      <c r="I14" s="71"/>
    </row>
    <row r="15" spans="1:11" ht="50.15" customHeight="1">
      <c r="A15" s="8">
        <v>18</v>
      </c>
      <c r="B15" s="72"/>
      <c r="C15" s="311">
        <v>70</v>
      </c>
      <c r="D15" s="157" t="s">
        <v>234</v>
      </c>
      <c r="E15" s="618"/>
      <c r="F15" s="619"/>
      <c r="G15" s="268"/>
      <c r="H15" s="64"/>
      <c r="I15" s="73"/>
    </row>
    <row r="16" spans="1:11" ht="50.15" customHeight="1">
      <c r="A16" s="8">
        <v>19</v>
      </c>
      <c r="B16" s="637" t="s">
        <v>235</v>
      </c>
      <c r="C16" s="311">
        <v>71</v>
      </c>
      <c r="D16" s="159" t="s">
        <v>236</v>
      </c>
      <c r="E16" s="641"/>
      <c r="F16" s="642"/>
      <c r="G16" s="270"/>
      <c r="H16" s="79"/>
      <c r="I16" s="74"/>
    </row>
    <row r="17" spans="1:9" ht="50.15" customHeight="1">
      <c r="A17" s="8">
        <v>29</v>
      </c>
      <c r="B17" s="638"/>
      <c r="C17" s="311">
        <v>72</v>
      </c>
      <c r="D17" s="159" t="s">
        <v>237</v>
      </c>
      <c r="E17" s="641"/>
      <c r="F17" s="642"/>
      <c r="G17" s="270"/>
      <c r="H17" s="432" t="s">
        <v>238</v>
      </c>
      <c r="I17" s="433"/>
    </row>
    <row r="18" spans="1:9" ht="50.15" customHeight="1">
      <c r="A18" s="8">
        <v>20</v>
      </c>
      <c r="B18" s="430"/>
      <c r="C18" s="311">
        <v>73</v>
      </c>
      <c r="D18" s="160" t="s">
        <v>239</v>
      </c>
      <c r="E18" s="618"/>
      <c r="F18" s="619"/>
      <c r="G18" s="268"/>
      <c r="H18" s="434" t="s">
        <v>240</v>
      </c>
      <c r="I18" s="435"/>
    </row>
    <row r="19" spans="1:9" ht="50.15" customHeight="1">
      <c r="A19" s="8">
        <v>21</v>
      </c>
      <c r="B19" s="431"/>
      <c r="C19" s="311">
        <v>74</v>
      </c>
      <c r="D19" s="160" t="s">
        <v>241</v>
      </c>
      <c r="E19" s="626"/>
      <c r="F19" s="627"/>
      <c r="G19" s="268"/>
      <c r="H19" s="165"/>
      <c r="I19" s="57"/>
    </row>
    <row r="20" spans="1:9" ht="50.15" customHeight="1">
      <c r="A20" s="8">
        <v>52</v>
      </c>
      <c r="B20" s="620" t="s">
        <v>242</v>
      </c>
      <c r="C20" s="311">
        <v>75</v>
      </c>
      <c r="D20" s="162" t="s">
        <v>243</v>
      </c>
      <c r="E20" s="626"/>
      <c r="F20" s="627"/>
      <c r="G20" s="268"/>
      <c r="H20" s="166" t="s">
        <v>244</v>
      </c>
      <c r="I20" s="66"/>
    </row>
    <row r="21" spans="1:9" ht="50.15" customHeight="1">
      <c r="B21" s="621"/>
      <c r="C21" s="311">
        <v>76</v>
      </c>
      <c r="D21" s="158" t="s">
        <v>245</v>
      </c>
      <c r="E21" s="626"/>
      <c r="F21" s="627"/>
      <c r="G21" s="268"/>
      <c r="H21" s="9" t="s">
        <v>246</v>
      </c>
      <c r="I21" s="60"/>
    </row>
    <row r="22" spans="1:9" ht="50.15" customHeight="1">
      <c r="A22" s="8">
        <v>53</v>
      </c>
      <c r="B22" s="621"/>
      <c r="C22" s="311">
        <v>77</v>
      </c>
      <c r="D22" s="162" t="s">
        <v>247</v>
      </c>
      <c r="E22" s="626"/>
      <c r="F22" s="627"/>
      <c r="G22" s="268"/>
      <c r="H22" s="164" t="s">
        <v>248</v>
      </c>
      <c r="I22" s="436"/>
    </row>
    <row r="23" spans="1:9" ht="50.15" customHeight="1">
      <c r="A23" s="8">
        <v>43</v>
      </c>
      <c r="B23" s="622" t="s">
        <v>249</v>
      </c>
      <c r="C23" s="311">
        <v>78</v>
      </c>
      <c r="D23" s="404" t="s">
        <v>250</v>
      </c>
      <c r="E23" s="626"/>
      <c r="F23" s="627"/>
      <c r="G23" s="268"/>
      <c r="H23" s="244"/>
      <c r="I23" s="78"/>
    </row>
    <row r="24" spans="1:9" ht="50.15" customHeight="1">
      <c r="A24" s="8">
        <v>44</v>
      </c>
      <c r="B24" s="623"/>
      <c r="C24" s="311">
        <v>79</v>
      </c>
      <c r="D24" s="404" t="s">
        <v>251</v>
      </c>
      <c r="E24" s="628"/>
      <c r="F24" s="629"/>
      <c r="G24" s="268"/>
      <c r="H24" s="56"/>
      <c r="I24" s="56"/>
    </row>
    <row r="25" spans="1:9" ht="50.15" customHeight="1">
      <c r="A25" s="8">
        <v>45</v>
      </c>
      <c r="B25" s="623"/>
      <c r="C25" s="311">
        <v>80</v>
      </c>
      <c r="D25" s="404" t="s">
        <v>252</v>
      </c>
      <c r="E25" s="626"/>
      <c r="F25" s="627"/>
      <c r="G25" s="268"/>
      <c r="H25" s="56"/>
      <c r="I25" s="56"/>
    </row>
    <row r="26" spans="1:9" ht="50.15" customHeight="1">
      <c r="A26" s="8">
        <v>48</v>
      </c>
      <c r="B26" s="623"/>
      <c r="C26" s="311">
        <v>81</v>
      </c>
      <c r="D26" s="161" t="s">
        <v>253</v>
      </c>
      <c r="E26" s="626"/>
      <c r="F26" s="627"/>
      <c r="G26" s="268"/>
      <c r="H26" s="164" t="s">
        <v>254</v>
      </c>
      <c r="I26" s="59"/>
    </row>
    <row r="27" spans="1:9" ht="50.15" customHeight="1">
      <c r="B27" s="623"/>
      <c r="C27" s="311">
        <v>82</v>
      </c>
      <c r="D27" s="161" t="s">
        <v>255</v>
      </c>
      <c r="E27" s="626"/>
      <c r="F27" s="627"/>
      <c r="G27" s="268"/>
      <c r="H27" s="56"/>
      <c r="I27" s="59"/>
    </row>
    <row r="28" spans="1:9" ht="50.15" customHeight="1">
      <c r="A28" s="8">
        <v>58</v>
      </c>
      <c r="B28" s="632" t="s">
        <v>256</v>
      </c>
      <c r="C28" s="311">
        <v>83</v>
      </c>
      <c r="D28" s="162" t="s">
        <v>257</v>
      </c>
      <c r="E28" s="626"/>
      <c r="F28" s="627"/>
      <c r="G28" s="268"/>
      <c r="H28" s="166" t="s">
        <v>258</v>
      </c>
      <c r="I28" s="67"/>
    </row>
    <row r="29" spans="1:9" ht="50.15" customHeight="1">
      <c r="A29" s="8">
        <v>67</v>
      </c>
      <c r="B29" s="633"/>
      <c r="C29" s="311">
        <v>84</v>
      </c>
      <c r="D29" s="157" t="s">
        <v>259</v>
      </c>
      <c r="E29" s="626"/>
      <c r="F29" s="627"/>
      <c r="G29" s="268"/>
      <c r="H29" s="233"/>
      <c r="I29" s="60"/>
    </row>
    <row r="30" spans="1:9" ht="50.15" customHeight="1">
      <c r="B30" s="622" t="s">
        <v>260</v>
      </c>
      <c r="C30" s="311">
        <v>85</v>
      </c>
      <c r="D30" s="158" t="s">
        <v>261</v>
      </c>
      <c r="E30" s="417"/>
      <c r="F30" s="418"/>
      <c r="G30" s="268"/>
      <c r="H30" s="166" t="s">
        <v>262</v>
      </c>
      <c r="I30" s="63"/>
    </row>
    <row r="31" spans="1:9" ht="50.15" customHeight="1">
      <c r="B31" s="623"/>
      <c r="C31" s="311">
        <v>86</v>
      </c>
      <c r="D31" s="157" t="s">
        <v>263</v>
      </c>
      <c r="E31" s="626"/>
      <c r="F31" s="627"/>
      <c r="G31" s="268"/>
      <c r="H31" s="234"/>
      <c r="I31" s="71"/>
    </row>
    <row r="32" spans="1:9" ht="50.15" customHeight="1">
      <c r="A32" s="8">
        <v>27</v>
      </c>
      <c r="B32" s="623"/>
      <c r="C32" s="311">
        <v>87</v>
      </c>
      <c r="D32" s="404" t="s">
        <v>264</v>
      </c>
      <c r="E32" s="417"/>
      <c r="F32" s="418"/>
      <c r="G32" s="268"/>
      <c r="H32" s="56"/>
      <c r="I32" s="58"/>
    </row>
    <row r="33" spans="1:9" ht="50.15" customHeight="1">
      <c r="A33" s="8">
        <v>28</v>
      </c>
      <c r="B33" s="623"/>
      <c r="C33" s="311">
        <v>88</v>
      </c>
      <c r="D33" s="316" t="s">
        <v>265</v>
      </c>
      <c r="E33" s="626"/>
      <c r="F33" s="627"/>
      <c r="G33" s="268"/>
      <c r="H33" s="164"/>
      <c r="I33" s="56"/>
    </row>
    <row r="34" spans="1:9" ht="50.15" customHeight="1">
      <c r="A34" s="8">
        <v>32</v>
      </c>
      <c r="B34" s="634" t="s">
        <v>266</v>
      </c>
      <c r="C34" s="311">
        <v>89</v>
      </c>
      <c r="D34" s="157" t="s">
        <v>267</v>
      </c>
      <c r="E34" s="628"/>
      <c r="F34" s="629"/>
      <c r="G34" s="268"/>
      <c r="H34" s="65"/>
      <c r="I34" s="63"/>
    </row>
    <row r="35" spans="1:9" ht="50.15" customHeight="1">
      <c r="A35" s="8">
        <v>34</v>
      </c>
      <c r="B35" s="634"/>
      <c r="C35" s="311">
        <v>90</v>
      </c>
      <c r="D35" s="157" t="s">
        <v>268</v>
      </c>
      <c r="E35" s="628"/>
      <c r="F35" s="629"/>
      <c r="G35" s="268"/>
      <c r="H35" s="64"/>
      <c r="I35" s="438"/>
    </row>
    <row r="36" spans="1:9" ht="50.15" customHeight="1">
      <c r="A36" s="8">
        <v>37</v>
      </c>
      <c r="B36" s="635" t="s">
        <v>269</v>
      </c>
      <c r="C36" s="311">
        <v>91</v>
      </c>
      <c r="D36" s="404" t="s">
        <v>270</v>
      </c>
      <c r="E36" s="626"/>
      <c r="F36" s="627"/>
      <c r="G36" s="268"/>
      <c r="H36" s="65"/>
      <c r="I36" s="65"/>
    </row>
    <row r="37" spans="1:9" ht="50.15" customHeight="1">
      <c r="A37" s="8">
        <v>38</v>
      </c>
      <c r="B37" s="636"/>
      <c r="C37" s="311">
        <v>92</v>
      </c>
      <c r="D37" s="404" t="s">
        <v>271</v>
      </c>
      <c r="E37" s="626"/>
      <c r="F37" s="627"/>
      <c r="G37" s="268"/>
      <c r="H37" s="56"/>
      <c r="I37" s="56"/>
    </row>
    <row r="38" spans="1:9" ht="50.15" customHeight="1">
      <c r="B38" s="636"/>
      <c r="C38" s="311">
        <v>93</v>
      </c>
      <c r="D38" s="404" t="s">
        <v>272</v>
      </c>
      <c r="E38" s="626"/>
      <c r="F38" s="627"/>
      <c r="G38" s="268"/>
      <c r="H38" s="167"/>
      <c r="I38" s="56"/>
    </row>
    <row r="39" spans="1:9" ht="53.5" customHeight="1">
      <c r="A39" s="8">
        <v>40</v>
      </c>
      <c r="B39" s="636"/>
      <c r="C39" s="311">
        <v>94</v>
      </c>
      <c r="D39" s="404" t="s">
        <v>273</v>
      </c>
      <c r="E39" s="626"/>
      <c r="F39" s="627"/>
      <c r="G39" s="268"/>
      <c r="H39" s="56"/>
      <c r="I39" s="56"/>
    </row>
    <row r="40" spans="1:9" ht="56.15" customHeight="1">
      <c r="A40" s="8">
        <v>70</v>
      </c>
      <c r="B40" s="68" t="s">
        <v>274</v>
      </c>
      <c r="C40" s="311">
        <v>95</v>
      </c>
      <c r="D40" s="162" t="s">
        <v>275</v>
      </c>
      <c r="E40" s="626"/>
      <c r="F40" s="627"/>
      <c r="G40" s="268"/>
      <c r="H40" s="235" t="s">
        <v>276</v>
      </c>
      <c r="I40" s="75"/>
    </row>
    <row r="41" spans="1:9" ht="50.15" customHeight="1">
      <c r="A41" s="8">
        <v>64</v>
      </c>
      <c r="B41" s="630" t="s">
        <v>277</v>
      </c>
      <c r="C41" s="311">
        <v>96</v>
      </c>
      <c r="D41" s="157" t="s">
        <v>278</v>
      </c>
      <c r="E41" s="407"/>
      <c r="F41" s="408"/>
      <c r="G41" s="268"/>
      <c r="H41" s="165" t="s">
        <v>279</v>
      </c>
      <c r="I41" s="63"/>
    </row>
    <row r="42" spans="1:9" ht="50.15" customHeight="1">
      <c r="A42" s="8">
        <v>65</v>
      </c>
      <c r="B42" s="631"/>
      <c r="C42" s="311">
        <v>97</v>
      </c>
      <c r="D42" s="162" t="s">
        <v>280</v>
      </c>
      <c r="E42" s="407"/>
      <c r="F42" s="408"/>
      <c r="G42" s="268"/>
      <c r="H42" s="437"/>
      <c r="I42" s="438"/>
    </row>
  </sheetData>
  <mergeCells count="42">
    <mergeCell ref="B16:B17"/>
    <mergeCell ref="H2:H4"/>
    <mergeCell ref="E14:F14"/>
    <mergeCell ref="E17:F17"/>
    <mergeCell ref="E16:F16"/>
    <mergeCell ref="E18:F18"/>
    <mergeCell ref="E21:F21"/>
    <mergeCell ref="E23:F23"/>
    <mergeCell ref="E24:F24"/>
    <mergeCell ref="E25:F25"/>
    <mergeCell ref="E40:F40"/>
    <mergeCell ref="E29:F29"/>
    <mergeCell ref="B41:B42"/>
    <mergeCell ref="B28:B29"/>
    <mergeCell ref="E28:F28"/>
    <mergeCell ref="B30:B33"/>
    <mergeCell ref="B34:B35"/>
    <mergeCell ref="B36:B39"/>
    <mergeCell ref="E35:F35"/>
    <mergeCell ref="E31:F31"/>
    <mergeCell ref="E33:F33"/>
    <mergeCell ref="E36:F36"/>
    <mergeCell ref="E37:F37"/>
    <mergeCell ref="E38:F38"/>
    <mergeCell ref="E39:F39"/>
    <mergeCell ref="E34:F34"/>
    <mergeCell ref="C1:F1"/>
    <mergeCell ref="E13:F13"/>
    <mergeCell ref="E15:F15"/>
    <mergeCell ref="B20:B22"/>
    <mergeCell ref="B23:B27"/>
    <mergeCell ref="E2:F2"/>
    <mergeCell ref="E7:F7"/>
    <mergeCell ref="E9:F9"/>
    <mergeCell ref="E10:F10"/>
    <mergeCell ref="E12:F12"/>
    <mergeCell ref="E11:F11"/>
    <mergeCell ref="E22:F22"/>
    <mergeCell ref="E26:F26"/>
    <mergeCell ref="E27:F27"/>
    <mergeCell ref="E20:F20"/>
    <mergeCell ref="E19:F19"/>
  </mergeCells>
  <phoneticPr fontId="1"/>
  <conditionalFormatting sqref="G1 G2:H3 G4 G5:H17 G18 G19:H22 I23 G23:G27 H24:H27 G28:H1048576">
    <cfRule type="cellIs" dxfId="2" priority="1" operator="equal">
      <formula>$K$4</formula>
    </cfRule>
    <cfRule type="cellIs" dxfId="1" priority="2" operator="equal">
      <formula>$K$5</formula>
    </cfRule>
  </conditionalFormatting>
  <dataValidations count="1">
    <dataValidation type="list" allowBlank="1" showInputMessage="1" showErrorMessage="1" sqref="G2:G10 G12:G42" xr:uid="{2FA0D7CF-353C-42D0-9BAE-B787222FCA64}">
      <formula1>$K$4:$K$6</formula1>
    </dataValidation>
  </dataValidations>
  <pageMargins left="0.51181102362204722" right="0.31496062992125984" top="0.74803149606299213" bottom="0.35433070866141736" header="0.31496062992125984" footer="0.31496062992125984"/>
  <pageSetup paperSize="9" scale="52" orientation="landscape" r:id="rId1"/>
  <rowBreaks count="2" manualBreakCount="2">
    <brk id="17" max="8" man="1"/>
    <brk id="35" max="8"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18C5B-5C54-4207-8782-008A61AE0A76}">
  <sheetPr codeName="Sheet4">
    <tabColor rgb="FFFFC000"/>
  </sheetPr>
  <dimension ref="A1:Q124"/>
  <sheetViews>
    <sheetView view="pageBreakPreview" topLeftCell="A23" zoomScale="62" zoomScaleNormal="85" zoomScaleSheetLayoutView="85" workbookViewId="0">
      <selection activeCell="J41" sqref="J41"/>
    </sheetView>
  </sheetViews>
  <sheetFormatPr defaultColWidth="8.81640625" defaultRowHeight="11.5"/>
  <cols>
    <col min="1" max="2" width="4.453125" style="12" customWidth="1"/>
    <col min="3" max="3" width="36" style="12" customWidth="1"/>
    <col min="4" max="4" width="19.1796875" style="12" customWidth="1"/>
    <col min="5" max="5" width="19.81640625" style="12" customWidth="1"/>
    <col min="6" max="6" width="16.453125" style="13" customWidth="1"/>
    <col min="7" max="7" width="16.81640625" style="13" customWidth="1"/>
    <col min="8" max="8" width="16.453125" style="12" customWidth="1"/>
    <col min="9" max="9" width="15.1796875" style="12" customWidth="1"/>
    <col min="10" max="10" width="26.81640625" style="12" customWidth="1"/>
    <col min="11" max="11" width="15.81640625" style="12" customWidth="1"/>
    <col min="12" max="14" width="14.453125" style="12" customWidth="1"/>
    <col min="15" max="15" width="9.453125" style="12" customWidth="1"/>
    <col min="16" max="16" width="10.81640625" style="12" customWidth="1"/>
    <col min="17" max="16384" width="8.81640625" style="12"/>
  </cols>
  <sheetData>
    <row r="1" spans="1:16" ht="31.75" customHeight="1"/>
    <row r="2" spans="1:16" ht="31.75" customHeight="1"/>
    <row r="3" spans="1:16" ht="31.75" customHeight="1"/>
    <row r="4" spans="1:16" ht="21.65" customHeight="1">
      <c r="A4" s="14"/>
      <c r="B4" s="14"/>
      <c r="C4" s="15" t="s">
        <v>281</v>
      </c>
      <c r="D4" s="14"/>
      <c r="E4" s="16" t="s">
        <v>282</v>
      </c>
      <c r="F4" s="443"/>
      <c r="G4" s="17" t="s">
        <v>283</v>
      </c>
      <c r="I4" s="18"/>
      <c r="J4" s="18"/>
      <c r="K4" s="18"/>
      <c r="L4" s="18"/>
      <c r="M4" s="18"/>
      <c r="N4" s="18"/>
    </row>
    <row r="5" spans="1:16" ht="12" customHeight="1">
      <c r="A5" s="14"/>
      <c r="B5" s="14"/>
      <c r="C5" s="14"/>
      <c r="D5" s="14"/>
      <c r="E5" s="14"/>
      <c r="F5" s="19"/>
      <c r="G5" s="19"/>
      <c r="I5" s="18"/>
      <c r="J5" s="18"/>
      <c r="K5" s="18"/>
      <c r="L5" s="18"/>
      <c r="M5" s="18"/>
      <c r="N5" s="18"/>
    </row>
    <row r="6" spans="1:16" ht="21.65" customHeight="1">
      <c r="A6" s="14"/>
      <c r="B6" s="179" t="s">
        <v>284</v>
      </c>
      <c r="C6" s="180" t="s">
        <v>285</v>
      </c>
      <c r="D6" s="14"/>
      <c r="E6" s="181" t="s">
        <v>286</v>
      </c>
      <c r="F6" s="334"/>
      <c r="G6" s="17" t="s">
        <v>287</v>
      </c>
      <c r="I6" s="18"/>
      <c r="J6" s="18"/>
      <c r="K6" s="18"/>
      <c r="L6" s="18"/>
      <c r="M6" s="18"/>
      <c r="N6" s="18"/>
    </row>
    <row r="7" spans="1:16" ht="21.65" customHeight="1">
      <c r="A7" s="14"/>
      <c r="B7" s="20"/>
      <c r="C7" s="14"/>
      <c r="D7" s="14"/>
      <c r="E7" s="409" t="s">
        <v>288</v>
      </c>
      <c r="F7" s="21">
        <f>D18</f>
        <v>0</v>
      </c>
      <c r="G7" s="17" t="s">
        <v>287</v>
      </c>
    </row>
    <row r="8" spans="1:16" ht="15" customHeight="1">
      <c r="B8" s="22"/>
    </row>
    <row r="9" spans="1:16" ht="47.15" customHeight="1">
      <c r="A9" s="23"/>
      <c r="B9" s="322" t="s">
        <v>289</v>
      </c>
      <c r="C9" s="182" t="s">
        <v>290</v>
      </c>
      <c r="D9" s="411" t="s">
        <v>288</v>
      </c>
      <c r="E9" s="647" t="s">
        <v>291</v>
      </c>
      <c r="F9" s="648"/>
      <c r="G9" s="317" t="s">
        <v>292</v>
      </c>
      <c r="H9" s="35" t="s">
        <v>293</v>
      </c>
      <c r="I9" s="35" t="s">
        <v>294</v>
      </c>
      <c r="J9" s="34" t="s">
        <v>295</v>
      </c>
      <c r="K9" s="27" t="s">
        <v>296</v>
      </c>
      <c r="L9" s="335" t="s">
        <v>297</v>
      </c>
      <c r="N9" s="649" t="s">
        <v>298</v>
      </c>
      <c r="O9" s="649"/>
      <c r="P9" s="649"/>
    </row>
    <row r="10" spans="1:16" ht="18.649999999999999" customHeight="1">
      <c r="A10" s="23"/>
      <c r="B10" s="322">
        <v>1</v>
      </c>
      <c r="C10" s="25" t="s">
        <v>299</v>
      </c>
      <c r="D10" s="650"/>
      <c r="E10" s="26" t="s">
        <v>300</v>
      </c>
      <c r="F10" s="336" t="s">
        <v>301</v>
      </c>
      <c r="G10" s="318">
        <f>IF(F10="○",$F$6-$G$14-$G$15-$G$16-$G$17,0)</f>
        <v>0</v>
      </c>
      <c r="H10" s="337">
        <f>ROUNDDOWN(G10/1.6,1)</f>
        <v>0</v>
      </c>
      <c r="I10" s="38"/>
      <c r="J10" s="36"/>
      <c r="K10" s="36"/>
      <c r="L10" s="40"/>
      <c r="N10" s="653" t="s">
        <v>302</v>
      </c>
      <c r="O10" s="653"/>
      <c r="P10" s="367"/>
    </row>
    <row r="11" spans="1:16" ht="18.649999999999999" customHeight="1">
      <c r="A11" s="23"/>
      <c r="B11" s="322">
        <v>2</v>
      </c>
      <c r="C11" s="25" t="s">
        <v>303</v>
      </c>
      <c r="D11" s="651"/>
      <c r="E11" s="26" t="s">
        <v>304</v>
      </c>
      <c r="F11" s="336"/>
      <c r="G11" s="318">
        <f>IF(F11="○",$F$6-$G$14-$G$15-$G$16-$G$17,0)</f>
        <v>0</v>
      </c>
      <c r="H11" s="337">
        <f>ROUNDDOWN(G11/1.5,1)</f>
        <v>0</v>
      </c>
      <c r="I11" s="37"/>
      <c r="J11" s="36"/>
      <c r="K11" s="36"/>
      <c r="L11" s="40"/>
      <c r="N11" s="331" t="s">
        <v>305</v>
      </c>
      <c r="O11" s="332"/>
      <c r="P11" s="367"/>
    </row>
    <row r="12" spans="1:16" ht="18.649999999999999" customHeight="1">
      <c r="A12" s="23"/>
      <c r="B12" s="322">
        <v>3</v>
      </c>
      <c r="C12" s="25" t="s">
        <v>306</v>
      </c>
      <c r="D12" s="651"/>
      <c r="E12" s="26" t="s">
        <v>307</v>
      </c>
      <c r="F12" s="336" t="s">
        <v>301</v>
      </c>
      <c r="G12" s="318">
        <f>IF(F12="○",$F$6-$G$14-$G$15-$G$16-$G$17,0)</f>
        <v>0</v>
      </c>
      <c r="H12" s="337">
        <f>ROUNDDOWN(G12/1.4,1)</f>
        <v>0</v>
      </c>
      <c r="I12" s="37"/>
      <c r="J12" s="36"/>
      <c r="K12" s="36"/>
      <c r="L12" s="40"/>
      <c r="N12" s="654" t="s">
        <v>308</v>
      </c>
      <c r="O12" s="24" t="s">
        <v>309</v>
      </c>
      <c r="P12" s="367"/>
    </row>
    <row r="13" spans="1:16" ht="18.649999999999999" customHeight="1" thickBot="1">
      <c r="A13" s="23"/>
      <c r="B13" s="338">
        <v>4</v>
      </c>
      <c r="C13" s="339" t="s">
        <v>310</v>
      </c>
      <c r="D13" s="652"/>
      <c r="E13" s="340" t="s">
        <v>311</v>
      </c>
      <c r="F13" s="341" t="s">
        <v>301</v>
      </c>
      <c r="G13" s="318">
        <f>IF(F13="○",$F$6-$G$14-$G$15-$G$16-$G$17,0)</f>
        <v>0</v>
      </c>
      <c r="H13" s="342">
        <f>ROUNDDOWN(G13/1.3,1)</f>
        <v>0</v>
      </c>
      <c r="I13" s="343"/>
      <c r="J13" s="344"/>
      <c r="K13" s="344"/>
      <c r="L13" s="345"/>
      <c r="N13" s="655"/>
      <c r="O13" s="24" t="s">
        <v>312</v>
      </c>
      <c r="P13" s="367"/>
    </row>
    <row r="14" spans="1:16" ht="18.649999999999999" customHeight="1" thickBot="1">
      <c r="A14" s="23"/>
      <c r="B14" s="346">
        <v>5</v>
      </c>
      <c r="C14" s="347" t="s">
        <v>313</v>
      </c>
      <c r="D14" s="348"/>
      <c r="E14" s="656" t="s">
        <v>314</v>
      </c>
      <c r="F14" s="657"/>
      <c r="G14" s="349">
        <f>D14</f>
        <v>0</v>
      </c>
      <c r="H14" s="350">
        <f>ROUNDDOWN(G14/2,1)</f>
        <v>0</v>
      </c>
      <c r="I14" s="351"/>
      <c r="J14" s="352"/>
      <c r="K14" s="352"/>
      <c r="L14" s="353"/>
    </row>
    <row r="15" spans="1:16" ht="18.649999999999999" customHeight="1">
      <c r="A15" s="23"/>
      <c r="B15" s="333">
        <v>6</v>
      </c>
      <c r="C15" s="354" t="s">
        <v>315</v>
      </c>
      <c r="D15" s="658"/>
      <c r="E15" s="355" t="s">
        <v>316</v>
      </c>
      <c r="F15" s="356" t="s">
        <v>301</v>
      </c>
      <c r="G15" s="357">
        <f>IF(F15="○",$D$15,0)</f>
        <v>0</v>
      </c>
      <c r="H15" s="358">
        <f>ROUNDDOWN(G15/4,1)</f>
        <v>0</v>
      </c>
      <c r="I15" s="359"/>
      <c r="J15" s="360"/>
      <c r="K15" s="360"/>
      <c r="L15" s="361"/>
      <c r="N15" s="660" t="s">
        <v>317</v>
      </c>
      <c r="O15" s="660"/>
      <c r="P15" s="660"/>
    </row>
    <row r="16" spans="1:16" ht="18.649999999999999" customHeight="1">
      <c r="A16" s="23"/>
      <c r="B16" s="322">
        <v>7</v>
      </c>
      <c r="C16" s="25" t="s">
        <v>318</v>
      </c>
      <c r="D16" s="651"/>
      <c r="E16" s="24" t="s">
        <v>319</v>
      </c>
      <c r="F16" s="336"/>
      <c r="G16" s="357">
        <f t="shared" ref="G16:G17" si="0">IF(F16="○",$D$15,0)</f>
        <v>0</v>
      </c>
      <c r="H16" s="337">
        <f>ROUNDDOWN(G16/3.5,1)</f>
        <v>0</v>
      </c>
      <c r="I16" s="37"/>
      <c r="J16" s="36"/>
      <c r="K16" s="36"/>
      <c r="L16" s="40"/>
      <c r="N16" s="660"/>
      <c r="O16" s="660"/>
      <c r="P16" s="660"/>
    </row>
    <row r="17" spans="1:17" ht="18.649999999999999" customHeight="1">
      <c r="A17" s="23"/>
      <c r="B17" s="322">
        <v>8</v>
      </c>
      <c r="C17" s="25" t="s">
        <v>320</v>
      </c>
      <c r="D17" s="659"/>
      <c r="E17" s="24" t="s">
        <v>321</v>
      </c>
      <c r="F17" s="336" t="s">
        <v>301</v>
      </c>
      <c r="G17" s="357">
        <f t="shared" si="0"/>
        <v>0</v>
      </c>
      <c r="H17" s="337">
        <f>ROUNDDOWN(G17/3,1)</f>
        <v>0</v>
      </c>
      <c r="I17" s="37"/>
      <c r="J17" s="40"/>
      <c r="K17" s="40"/>
      <c r="L17" s="40"/>
      <c r="N17" s="660"/>
      <c r="O17" s="660"/>
      <c r="P17" s="660"/>
    </row>
    <row r="18" spans="1:17" ht="18.649999999999999" customHeight="1">
      <c r="A18" s="23"/>
      <c r="B18" s="24"/>
      <c r="C18" s="25" t="s">
        <v>322</v>
      </c>
      <c r="D18" s="26">
        <f>SUM(D10:D17)</f>
        <v>0</v>
      </c>
      <c r="E18" s="24"/>
      <c r="F18" s="26" t="s">
        <v>301</v>
      </c>
      <c r="G18" s="318">
        <f>SUM(G10:G17)</f>
        <v>0</v>
      </c>
      <c r="H18" s="337">
        <f>SUM(H10:H17)</f>
        <v>0</v>
      </c>
      <c r="I18" s="183" cm="1">
        <f t="array" ref="I18">_xlfn.IFS(F6&lt;10,7,F6&gt;=10,ROUNDUP(H18,0))</f>
        <v>7</v>
      </c>
      <c r="J18" s="183" cm="1">
        <f t="array" ref="J18">_xlfn.IFS(F6&lt;10,1,F6=10,2,F6&gt;10,ROUNDDOWN(2+(F6-11)/10,0))</f>
        <v>1</v>
      </c>
      <c r="K18" s="183">
        <f>K33+K32</f>
        <v>0</v>
      </c>
      <c r="L18" s="32" cm="1">
        <f t="array" ref="L18">_xlfn.IFS(F6&lt;10,0,F6&gt;20,0,TRUE,1)</f>
        <v>0</v>
      </c>
    </row>
    <row r="19" spans="1:17" ht="61" customHeight="1">
      <c r="A19" s="23"/>
      <c r="D19" s="259" t="s">
        <v>323</v>
      </c>
      <c r="F19" s="362" t="s">
        <v>324</v>
      </c>
      <c r="G19" s="363"/>
      <c r="H19" s="363"/>
      <c r="I19" s="364"/>
      <c r="J19" s="661" t="s">
        <v>325</v>
      </c>
      <c r="K19" s="661"/>
      <c r="L19" s="661"/>
      <c r="M19" s="365"/>
    </row>
    <row r="20" spans="1:17" ht="16" customHeight="1">
      <c r="B20" s="22"/>
    </row>
    <row r="21" spans="1:17" ht="19" customHeight="1">
      <c r="B21" s="22"/>
    </row>
    <row r="22" spans="1:17" ht="19" customHeight="1">
      <c r="B22" s="22"/>
    </row>
    <row r="23" spans="1:17" ht="19" customHeight="1">
      <c r="B23" s="22"/>
    </row>
    <row r="24" spans="1:17" ht="19" customHeight="1">
      <c r="B24" s="22"/>
    </row>
    <row r="25" spans="1:17" ht="18" customHeight="1">
      <c r="B25" s="184" t="s">
        <v>326</v>
      </c>
      <c r="C25" s="185" t="s">
        <v>327</v>
      </c>
    </row>
    <row r="26" spans="1:17" ht="21" customHeight="1">
      <c r="B26" s="22"/>
      <c r="C26" s="23" t="s">
        <v>328</v>
      </c>
    </row>
    <row r="27" spans="1:17" s="13" customFormat="1" ht="56.15" customHeight="1">
      <c r="A27" s="33"/>
      <c r="B27" s="322"/>
      <c r="C27" s="186" t="s">
        <v>329</v>
      </c>
      <c r="D27" s="322" t="s">
        <v>330</v>
      </c>
      <c r="E27" s="322" t="s">
        <v>331</v>
      </c>
      <c r="F27" s="322" t="s">
        <v>332</v>
      </c>
      <c r="G27" s="326" t="s">
        <v>333</v>
      </c>
      <c r="H27" s="322" t="s">
        <v>334</v>
      </c>
      <c r="I27" s="322" t="s">
        <v>335</v>
      </c>
      <c r="J27" s="644" t="s">
        <v>336</v>
      </c>
      <c r="K27" s="645"/>
      <c r="L27" s="645"/>
      <c r="M27" s="645"/>
      <c r="N27" s="646"/>
    </row>
    <row r="28" spans="1:17" s="13" customFormat="1" ht="19.399999999999999" customHeight="1">
      <c r="A28" s="33"/>
      <c r="B28" s="187" t="s">
        <v>337</v>
      </c>
      <c r="C28" s="188" t="s">
        <v>338</v>
      </c>
      <c r="D28" s="187" t="s">
        <v>339</v>
      </c>
      <c r="E28" s="187" t="s">
        <v>340</v>
      </c>
      <c r="F28" s="187" t="s">
        <v>341</v>
      </c>
      <c r="G28" s="189"/>
      <c r="H28" s="187" t="s">
        <v>342</v>
      </c>
      <c r="I28" s="189"/>
      <c r="J28" s="670" t="s">
        <v>343</v>
      </c>
      <c r="K28" s="670" t="s">
        <v>344</v>
      </c>
      <c r="L28" s="671" t="s">
        <v>345</v>
      </c>
      <c r="M28" s="671" t="s">
        <v>346</v>
      </c>
      <c r="N28" s="671" t="s">
        <v>347</v>
      </c>
      <c r="O28" s="321"/>
      <c r="Q28" s="662" t="s">
        <v>348</v>
      </c>
    </row>
    <row r="29" spans="1:17" s="13" customFormat="1" ht="19.399999999999999" customHeight="1">
      <c r="A29" s="33"/>
      <c r="B29" s="187" t="s">
        <v>337</v>
      </c>
      <c r="C29" s="188" t="s">
        <v>349</v>
      </c>
      <c r="D29" s="187" t="s">
        <v>350</v>
      </c>
      <c r="E29" s="187" t="s">
        <v>340</v>
      </c>
      <c r="F29" s="187" t="s">
        <v>351</v>
      </c>
      <c r="G29" s="189"/>
      <c r="H29" s="187" t="s">
        <v>352</v>
      </c>
      <c r="I29" s="189" t="s">
        <v>353</v>
      </c>
      <c r="J29" s="670"/>
      <c r="K29" s="670"/>
      <c r="L29" s="671"/>
      <c r="M29" s="671"/>
      <c r="N29" s="671"/>
      <c r="O29" s="321"/>
      <c r="Q29" s="662"/>
    </row>
    <row r="30" spans="1:17" s="13" customFormat="1" ht="19.399999999999999" customHeight="1">
      <c r="A30" s="33"/>
      <c r="B30" s="187" t="s">
        <v>337</v>
      </c>
      <c r="C30" s="188" t="s">
        <v>354</v>
      </c>
      <c r="D30" s="187" t="s">
        <v>355</v>
      </c>
      <c r="E30" s="187" t="s">
        <v>356</v>
      </c>
      <c r="F30" s="187" t="s">
        <v>357</v>
      </c>
      <c r="G30" s="189" t="s">
        <v>358</v>
      </c>
      <c r="H30" s="187" t="s">
        <v>359</v>
      </c>
      <c r="I30" s="189"/>
      <c r="J30" s="670"/>
      <c r="K30" s="670"/>
      <c r="L30" s="671"/>
      <c r="M30" s="671"/>
      <c r="N30" s="671"/>
      <c r="O30" s="321"/>
      <c r="Q30" s="662"/>
    </row>
    <row r="31" spans="1:17" ht="17.5" customHeight="1">
      <c r="B31" s="366">
        <v>1</v>
      </c>
      <c r="C31" s="366"/>
      <c r="D31" s="366"/>
      <c r="E31" s="367"/>
      <c r="F31" s="366"/>
      <c r="G31" s="366"/>
      <c r="H31" s="367"/>
      <c r="I31" s="366"/>
      <c r="J31" s="190" t="s">
        <v>338</v>
      </c>
      <c r="K31" s="191">
        <f>COUNTIF($C$31:$C$110,"施設長")</f>
        <v>0</v>
      </c>
      <c r="L31" s="191">
        <f>COUNTIFS($C$31:$C$110,"施設長",$E$31:$E$110,"常勤")</f>
        <v>0</v>
      </c>
      <c r="M31" s="191">
        <f>COUNTIFS($C$31:$C$110,"施設長",$E$31:$E$110,"常勤的非常勤")</f>
        <v>0</v>
      </c>
      <c r="N31" s="191">
        <f>COUNTIFS($C$31:$C$110,"施設長",$E$31:$E$110,"非常勤")</f>
        <v>0</v>
      </c>
      <c r="Q31" s="12" t="s">
        <v>340</v>
      </c>
    </row>
    <row r="32" spans="1:17" ht="19.399999999999999" customHeight="1">
      <c r="B32" s="366">
        <v>2</v>
      </c>
      <c r="C32" s="366"/>
      <c r="D32" s="366"/>
      <c r="E32" s="367"/>
      <c r="F32" s="366"/>
      <c r="G32" s="366"/>
      <c r="H32" s="367"/>
      <c r="I32" s="366"/>
      <c r="J32" s="190" t="s">
        <v>349</v>
      </c>
      <c r="K32" s="191">
        <f>COUNTIF($C$31:$C$110,"児童指導員")</f>
        <v>0</v>
      </c>
      <c r="L32" s="191">
        <f>COUNTIFS($C$31:$C$110,"児童指導員",$E$31:$E$110,"常勤")</f>
        <v>0</v>
      </c>
      <c r="M32" s="191">
        <f>COUNTIFS($C$31:$C$110,"児童指導員",$E$31:$E$110,"常勤的非常勤")</f>
        <v>0</v>
      </c>
      <c r="N32" s="191">
        <f>COUNTIFS($C$31:$C$110,"児童指導員",$E$31:$E$110,"非常勤")</f>
        <v>0</v>
      </c>
      <c r="Q32" s="12" t="s">
        <v>360</v>
      </c>
    </row>
    <row r="33" spans="2:17" ht="19.399999999999999" customHeight="1">
      <c r="B33" s="366">
        <v>3</v>
      </c>
      <c r="C33" s="366"/>
      <c r="D33" s="366"/>
      <c r="E33" s="367"/>
      <c r="F33" s="366"/>
      <c r="G33" s="366"/>
      <c r="H33" s="367"/>
      <c r="I33" s="366"/>
      <c r="J33" s="190" t="s">
        <v>361</v>
      </c>
      <c r="K33" s="191">
        <f>COUNTIF($C$31:$C$110,"保育士")</f>
        <v>0</v>
      </c>
      <c r="L33" s="191">
        <f>COUNTIFS($C$31:$C$110,"保育士",$E$31:$E$110,"常勤")</f>
        <v>0</v>
      </c>
      <c r="M33" s="191">
        <f>COUNTIFS($C$31:$C$110,"保育士",$E$31:$E$110,"常勤的非常勤")</f>
        <v>0</v>
      </c>
      <c r="N33" s="191">
        <f>COUNTIFS($C$31:$C$110,"保育士",$E$31:$E$110,"非常勤")</f>
        <v>0</v>
      </c>
      <c r="Q33" s="12" t="s">
        <v>356</v>
      </c>
    </row>
    <row r="34" spans="2:17" ht="19.399999999999999" customHeight="1">
      <c r="B34" s="366">
        <v>4</v>
      </c>
      <c r="C34" s="366"/>
      <c r="D34" s="366"/>
      <c r="E34" s="367"/>
      <c r="F34" s="366"/>
      <c r="G34" s="366"/>
      <c r="H34" s="367"/>
      <c r="I34" s="366"/>
      <c r="J34" s="190" t="s">
        <v>362</v>
      </c>
      <c r="K34" s="191">
        <f>COUNTIF($C$31:$C$110,"医師又は嘱託医")</f>
        <v>0</v>
      </c>
      <c r="L34" s="191">
        <f>COUNTIFS($C$31:$C$110,"医師又は嘱託医",$E$31:$E$110,"常勤")</f>
        <v>0</v>
      </c>
      <c r="M34" s="191">
        <f>COUNTIFS($C$31:$C$110,"医師又は嘱託医",$E$31:$E$110,"常勤的非常勤")</f>
        <v>0</v>
      </c>
      <c r="N34" s="191">
        <f>COUNTIFS($C$31:$C$110,"医師又は嘱託医",$E$31:$E$110,"非常勤")</f>
        <v>0</v>
      </c>
    </row>
    <row r="35" spans="2:17" ht="19.399999999999999" customHeight="1">
      <c r="B35" s="366">
        <v>5</v>
      </c>
      <c r="C35" s="366"/>
      <c r="D35" s="366"/>
      <c r="E35" s="367"/>
      <c r="F35" s="366"/>
      <c r="G35" s="366"/>
      <c r="H35" s="367"/>
      <c r="I35" s="366"/>
      <c r="J35" s="190" t="s">
        <v>363</v>
      </c>
      <c r="K35" s="191">
        <f>COUNTIF($C$31:$C$110,"看護師")</f>
        <v>0</v>
      </c>
      <c r="L35" s="191">
        <f>COUNTIFS($C$31:$C$110,"看護師",$E$31:$E$110,"常勤")</f>
        <v>0</v>
      </c>
      <c r="M35" s="191">
        <f>COUNTIFS($C$31:$C$110,"看護師",$E$31:$E$110,"常勤的非常勤")</f>
        <v>0</v>
      </c>
      <c r="N35" s="191">
        <f>COUNTIFS($C$31:$C$110,"看護師",$E$31:$E$110,"非常勤")</f>
        <v>0</v>
      </c>
      <c r="Q35" s="12" t="s">
        <v>22</v>
      </c>
    </row>
    <row r="36" spans="2:17" ht="19.399999999999999" customHeight="1">
      <c r="B36" s="366">
        <v>6</v>
      </c>
      <c r="C36" s="366"/>
      <c r="D36" s="366"/>
      <c r="E36" s="367"/>
      <c r="F36" s="366"/>
      <c r="G36" s="366"/>
      <c r="H36" s="367"/>
      <c r="I36" s="366"/>
      <c r="J36" s="190" t="s">
        <v>364</v>
      </c>
      <c r="K36" s="191">
        <f>COUNTIF($C$31:$C$110,"准看護師")</f>
        <v>0</v>
      </c>
      <c r="L36" s="191">
        <f>COUNTIFS($C$31:$C$110,"准看護師",$E$31:$E$110,"常勤")</f>
        <v>0</v>
      </c>
      <c r="M36" s="191">
        <f>COUNTIFS($C$31:$C$110,"准看護師",$E$31:$E$110,"常勤的非常勤")</f>
        <v>0</v>
      </c>
      <c r="N36" s="191">
        <f>COUNTIFS($C$31:$C$110,"准看護師",$F$31:$F$110,"非常勤")</f>
        <v>0</v>
      </c>
    </row>
    <row r="37" spans="2:17" ht="19.399999999999999" customHeight="1">
      <c r="B37" s="366">
        <v>7</v>
      </c>
      <c r="C37" s="366"/>
      <c r="D37" s="366"/>
      <c r="E37" s="367"/>
      <c r="F37" s="366"/>
      <c r="G37" s="366"/>
      <c r="H37" s="367"/>
      <c r="I37" s="366"/>
      <c r="J37" s="190" t="s">
        <v>365</v>
      </c>
      <c r="K37" s="191">
        <f>COUNTIF($C$31:$C$110,"事務員")</f>
        <v>0</v>
      </c>
      <c r="L37" s="191">
        <f>COUNTIFS($C$31:$C$110,"事務員",$E$31:$E$110,"常勤")</f>
        <v>0</v>
      </c>
      <c r="M37" s="191">
        <f>COUNTIFS($C$31:$C$110,"事務員",$F$31:$F$110,"常勤的非常勤")</f>
        <v>0</v>
      </c>
      <c r="N37" s="191">
        <f>COUNTIFS($C$31:$C$110,"事務員",$E$31:$E$110,"非常勤")</f>
        <v>0</v>
      </c>
    </row>
    <row r="38" spans="2:17" ht="19.399999999999999" customHeight="1">
      <c r="B38" s="366">
        <v>8</v>
      </c>
      <c r="C38" s="366"/>
      <c r="D38" s="366"/>
      <c r="E38" s="367"/>
      <c r="F38" s="366"/>
      <c r="G38" s="366"/>
      <c r="H38" s="367"/>
      <c r="I38" s="366"/>
      <c r="J38" s="190" t="s">
        <v>366</v>
      </c>
      <c r="K38" s="191">
        <f>COUNTIF($C$31:$C$110,"栄養士")</f>
        <v>0</v>
      </c>
      <c r="L38" s="191">
        <f>COUNTIFS($C$31:$C$110,"栄養士",$E$31:$E$110,"常勤")</f>
        <v>0</v>
      </c>
      <c r="M38" s="191">
        <f>COUNTIFS($C$31:$C$110,"栄養士",$E$31:$E$110,"常勤的非常勤")</f>
        <v>0</v>
      </c>
      <c r="N38" s="191">
        <f>COUNTIFS($C$31:$C$110,"栄養士",$F$31:$F$110,"常勤的非常勤")</f>
        <v>0</v>
      </c>
      <c r="Q38" s="12" t="s">
        <v>342</v>
      </c>
    </row>
    <row r="39" spans="2:17" ht="19.399999999999999" customHeight="1">
      <c r="B39" s="366">
        <v>9</v>
      </c>
      <c r="C39" s="366"/>
      <c r="D39" s="366"/>
      <c r="E39" s="367"/>
      <c r="F39" s="366"/>
      <c r="G39" s="366"/>
      <c r="H39" s="367"/>
      <c r="I39" s="366"/>
      <c r="J39" s="190" t="s">
        <v>367</v>
      </c>
      <c r="K39" s="191">
        <f>COUNTIF($C$31:$C$110,"調理員")</f>
        <v>0</v>
      </c>
      <c r="L39" s="191">
        <f>COUNTIFS($C$31:$C$110,"調理員",$E$31:$E$110,"常勤")</f>
        <v>0</v>
      </c>
      <c r="M39" s="191">
        <f>COUNTIFS($C$31:$C$110,"調理員",$E$31:$E$110,"常勤的非常勤")</f>
        <v>0</v>
      </c>
      <c r="N39" s="191">
        <f>COUNTIFS($C$31:$C$110,"調理員",$E$31:$E$110,"非常勤")</f>
        <v>0</v>
      </c>
      <c r="Q39" s="12" t="s">
        <v>368</v>
      </c>
    </row>
    <row r="40" spans="2:17" ht="19.399999999999999" customHeight="1">
      <c r="B40" s="366">
        <v>10</v>
      </c>
      <c r="C40" s="366"/>
      <c r="D40" s="366"/>
      <c r="E40" s="367"/>
      <c r="F40" s="366"/>
      <c r="G40" s="366"/>
      <c r="H40" s="367"/>
      <c r="I40" s="366"/>
      <c r="J40" s="190" t="s">
        <v>369</v>
      </c>
      <c r="K40" s="191">
        <f>COUNTIF($C$31:$C$110,"心理療法担当職員")</f>
        <v>0</v>
      </c>
      <c r="L40" s="191">
        <f>COUNTIFS($C$31:$C$110,"心理療法担当職員",$E$31:$E$110,"常勤")</f>
        <v>0</v>
      </c>
      <c r="M40" s="191">
        <f>COUNTIFS($C$31:$C$110,"心理療法担当職員",$E$31:$E$110,"常勤的非常勤")</f>
        <v>0</v>
      </c>
      <c r="N40" s="191">
        <f>COUNTIFS($C$31:$C$110,"心理療法職員",$E$31:$E$110,"非常勤")</f>
        <v>0</v>
      </c>
      <c r="Q40" s="12" t="s">
        <v>370</v>
      </c>
    </row>
    <row r="41" spans="2:17" ht="19.399999999999999" customHeight="1">
      <c r="B41" s="366">
        <v>11</v>
      </c>
      <c r="C41" s="366"/>
      <c r="D41" s="366"/>
      <c r="E41" s="367"/>
      <c r="F41" s="366"/>
      <c r="G41" s="366"/>
      <c r="H41" s="367"/>
      <c r="I41" s="366"/>
      <c r="J41" s="190" t="s">
        <v>371</v>
      </c>
      <c r="K41" s="191">
        <f>COUNTIF($C$31:$C$110,"個別対応職員")</f>
        <v>0</v>
      </c>
      <c r="L41" s="191">
        <f>COUNTIFS($C$31:$C$110,"個別対応職員",$E$31:$E$110,"常勤")</f>
        <v>0</v>
      </c>
      <c r="M41" s="191">
        <f>COUNTIFS($C$31:$C$110,"個別対応職員",$F$31:$F$110,"常勤的非常勤")</f>
        <v>0</v>
      </c>
      <c r="N41" s="191">
        <f>COUNTIFS($C$31:$C$110,"個別対応職員",$F$31:$F$110,"非常勤")</f>
        <v>0</v>
      </c>
      <c r="Q41" s="12" t="s">
        <v>352</v>
      </c>
    </row>
    <row r="42" spans="2:17" ht="19.399999999999999" customHeight="1">
      <c r="B42" s="366">
        <v>12</v>
      </c>
      <c r="C42" s="366"/>
      <c r="D42" s="366"/>
      <c r="E42" s="367"/>
      <c r="F42" s="366"/>
      <c r="G42" s="366"/>
      <c r="H42" s="367"/>
      <c r="I42" s="366"/>
      <c r="J42" s="190" t="s">
        <v>354</v>
      </c>
      <c r="K42" s="191">
        <f>COUNTIF($C$31:$C$110,"家庭支援専門相談員")</f>
        <v>0</v>
      </c>
      <c r="L42" s="191">
        <f>COUNTIFS($C$31:$C$110,"家庭支援専門相談員",$E$31:$E$110,"常勤")</f>
        <v>0</v>
      </c>
      <c r="M42" s="191">
        <f>COUNTIFS($C$31:$C$110,"家庭支援専門相談員",$E$31:$E$110,"常勤的非常勤")</f>
        <v>0</v>
      </c>
      <c r="N42" s="191">
        <f>COUNTIFS($C$31:$C$110,"家庭支援専門相談員",$E$31:$E$110,"非常勤")</f>
        <v>0</v>
      </c>
      <c r="Q42" s="12" t="s">
        <v>372</v>
      </c>
    </row>
    <row r="43" spans="2:17" ht="19.399999999999999" customHeight="1">
      <c r="B43" s="366">
        <v>13</v>
      </c>
      <c r="C43" s="366"/>
      <c r="D43" s="366"/>
      <c r="E43" s="367"/>
      <c r="F43" s="366"/>
      <c r="G43" s="366"/>
      <c r="H43" s="367"/>
      <c r="I43" s="366"/>
      <c r="J43" s="190" t="s">
        <v>373</v>
      </c>
      <c r="K43" s="191">
        <f>COUNTIF($C$31:$C$110,"里親支援専門相談員")</f>
        <v>0</v>
      </c>
      <c r="L43" s="191">
        <f>COUNTIFS($C$31:$C$110,"里親支援専門相談員",$E$31:$E$110,"常勤")</f>
        <v>0</v>
      </c>
      <c r="M43" s="191">
        <f>COUNTIFS($C$31:$C$110,"里親支援専門相談員",$F$31:$F$110,"常勤的非常勤")</f>
        <v>0</v>
      </c>
      <c r="N43" s="191">
        <f>COUNTIFS($C$31:$C$110,"里親支援専門相談員",$E$31:$E$110,"非常勤")</f>
        <v>0</v>
      </c>
      <c r="Q43" s="12" t="s">
        <v>359</v>
      </c>
    </row>
    <row r="44" spans="2:17" ht="19" customHeight="1">
      <c r="B44" s="366">
        <v>14</v>
      </c>
      <c r="C44" s="366"/>
      <c r="D44" s="366"/>
      <c r="E44" s="367"/>
      <c r="F44" s="366"/>
      <c r="G44" s="366"/>
      <c r="H44" s="367"/>
      <c r="I44" s="366"/>
      <c r="J44" s="190" t="s">
        <v>374</v>
      </c>
      <c r="K44" s="191">
        <f>COUNTIF($C$31:$C$110,"自立支援担当職員")</f>
        <v>0</v>
      </c>
      <c r="L44" s="191">
        <f>COUNTIFS($C$31:$C$110,"自立支援担当職員",$E$31:$E$110,"常勤")</f>
        <v>0</v>
      </c>
      <c r="M44" s="191">
        <f>COUNTIFS($C$31:$C$110,"自立支援担当職員",$E$31:$E$110,"常勤的非常勤")</f>
        <v>0</v>
      </c>
      <c r="N44" s="191">
        <f>COUNTIFS($C$31:$C$110,"自立支援担当職員",$E$31:$E$110,"非常勤")</f>
        <v>0</v>
      </c>
      <c r="Q44" s="12" t="s">
        <v>375</v>
      </c>
    </row>
    <row r="45" spans="2:17" ht="19.399999999999999" customHeight="1">
      <c r="B45" s="366">
        <v>15</v>
      </c>
      <c r="C45" s="366"/>
      <c r="D45" s="366"/>
      <c r="E45" s="367"/>
      <c r="F45" s="366"/>
      <c r="G45" s="366"/>
      <c r="H45" s="367"/>
      <c r="I45" s="366"/>
      <c r="J45" s="190" t="s">
        <v>376</v>
      </c>
      <c r="K45" s="191">
        <f>COUNTIF($C$31:$C$110,"職業指導員")</f>
        <v>0</v>
      </c>
      <c r="L45" s="191">
        <f>COUNTIFS($C$31:$C$110,"職業指導員",$E$31:$E$110,"常勤")</f>
        <v>0</v>
      </c>
      <c r="M45" s="191">
        <f>COUNTIFS($C$31:$C$110,"職業指導員",$F$31:$F$110,"常勤的非常勤")</f>
        <v>0</v>
      </c>
      <c r="N45" s="191">
        <f>COUNTIFS($C$31:$C$110,"職業指導員",$E$31:$E$110,"非常勤")</f>
        <v>0</v>
      </c>
      <c r="Q45" s="12" t="s">
        <v>377</v>
      </c>
    </row>
    <row r="46" spans="2:17" ht="19.399999999999999" customHeight="1">
      <c r="B46" s="366">
        <v>16</v>
      </c>
      <c r="C46" s="366"/>
      <c r="D46" s="366"/>
      <c r="E46" s="367"/>
      <c r="F46" s="366"/>
      <c r="G46" s="366"/>
      <c r="H46" s="367"/>
      <c r="I46" s="366"/>
      <c r="J46" s="190" t="s">
        <v>378</v>
      </c>
      <c r="K46" s="191">
        <f>COUNTIF($C$31:$C$110,"その他（処遇補助）")</f>
        <v>0</v>
      </c>
      <c r="L46" s="191">
        <f>COUNTIFS($C$31:$C$110,"その他（処遇補助）",$E$31:$E$110,"常勤")</f>
        <v>0</v>
      </c>
      <c r="M46" s="191">
        <f>COUNTIFS($C$31:$C$110,"その他（処遇補助）",$E$31:$E$110,"常勤的非常勤")</f>
        <v>0</v>
      </c>
      <c r="N46" s="191">
        <f>COUNTIFS($C$31:$C$110,"その他（処遇補助）",$E$31:$E$110,"非常勤")</f>
        <v>0</v>
      </c>
      <c r="Q46" s="12" t="s">
        <v>379</v>
      </c>
    </row>
    <row r="47" spans="2:17" ht="19.399999999999999" customHeight="1">
      <c r="B47" s="366">
        <v>17</v>
      </c>
      <c r="C47" s="366"/>
      <c r="D47" s="366"/>
      <c r="E47" s="367"/>
      <c r="F47" s="366"/>
      <c r="G47" s="366"/>
      <c r="H47" s="367"/>
      <c r="I47" s="366"/>
      <c r="J47" s="190" t="s">
        <v>380</v>
      </c>
      <c r="K47" s="191">
        <f>COUNTIF($C$31:$C$110,"その他（縫製員）")</f>
        <v>0</v>
      </c>
      <c r="L47" s="191">
        <f>COUNTIFS($C$31:$C$110,"その他（縫製員）",$E$31:$E$110,"常勤")</f>
        <v>0</v>
      </c>
      <c r="M47" s="191">
        <f>COUNTIFS($C$31:$C$110,"その他（縫製員）",$E$31:$E$110,"常勤的非常勤")</f>
        <v>0</v>
      </c>
      <c r="N47" s="191">
        <f>COUNTIFS($C$31:$C$110,"その他（縫製員）",$E$31:$E$110,"非常勤")</f>
        <v>0</v>
      </c>
    </row>
    <row r="48" spans="2:17" ht="19.399999999999999" customHeight="1">
      <c r="B48" s="366">
        <v>18</v>
      </c>
      <c r="C48" s="366"/>
      <c r="D48" s="366"/>
      <c r="E48" s="367"/>
      <c r="F48" s="366"/>
      <c r="G48" s="366"/>
      <c r="H48" s="367"/>
      <c r="I48" s="366"/>
      <c r="J48" s="190" t="s">
        <v>381</v>
      </c>
      <c r="K48" s="191">
        <f>COUNTIF($C$31:$C$110,"その他（作業療法士）")</f>
        <v>0</v>
      </c>
      <c r="L48" s="191">
        <f>COUNTIFS($C$31:$C$110,"その他（作業療法士）",$E$31:$E$110,"常勤")</f>
        <v>0</v>
      </c>
      <c r="M48" s="191">
        <f>COUNTIFS($C$31:$C$110,"その他（作業療法士）",$E$31:$E$110,"常勤的非常勤")</f>
        <v>0</v>
      </c>
      <c r="N48" s="191">
        <f>COUNTIFS($C$31:$C$110,"その他（作業療法士）",$E$31:$E$110,"非常勤")</f>
        <v>0</v>
      </c>
    </row>
    <row r="49" spans="2:14" ht="19.399999999999999" customHeight="1">
      <c r="B49" s="366">
        <v>19</v>
      </c>
      <c r="C49" s="366"/>
      <c r="D49" s="366"/>
      <c r="E49" s="367"/>
      <c r="F49" s="366"/>
      <c r="G49" s="366"/>
      <c r="H49" s="367"/>
      <c r="I49" s="366"/>
      <c r="J49" s="190" t="s">
        <v>382</v>
      </c>
      <c r="K49" s="191">
        <f>COUNTIF($C$31:$C$110,"その他（特別指導員）")</f>
        <v>0</v>
      </c>
      <c r="L49" s="191">
        <f>COUNTIFS($C$31:$C$110,"その他（特別指導員）",$E$31:$E$110,"常勤")</f>
        <v>0</v>
      </c>
      <c r="M49" s="191">
        <f>COUNTIFS($C$31:$C$110,"その他（特別指導員）",$E$31:$E$110,"常勤的非常勤")</f>
        <v>0</v>
      </c>
      <c r="N49" s="191">
        <f>COUNTIFS($C$31:$C$110,"その他（特別指導員）",$E$31:$E$110,"非常勤")</f>
        <v>0</v>
      </c>
    </row>
    <row r="50" spans="2:14" ht="19.399999999999999" customHeight="1">
      <c r="B50" s="366">
        <v>20</v>
      </c>
      <c r="C50" s="366"/>
      <c r="D50" s="366"/>
      <c r="E50" s="367"/>
      <c r="F50" s="366"/>
      <c r="G50" s="366"/>
      <c r="H50" s="367"/>
      <c r="I50" s="366"/>
      <c r="J50" s="190" t="s">
        <v>383</v>
      </c>
      <c r="K50" s="191">
        <f>COUNTIF($C$31:$C$110,"その他（学習指導員）")</f>
        <v>0</v>
      </c>
      <c r="L50" s="191">
        <f>COUNTIFS($C$31:$C$110,"その他（学習指導員）",$E$31:$E$110,"常勤")</f>
        <v>0</v>
      </c>
      <c r="M50" s="191">
        <f>COUNTIFS($C$31:$C$110,"その他（学習指導員",$E$31:$E$110,"常勤的非常勤")</f>
        <v>0</v>
      </c>
      <c r="N50" s="191">
        <f>COUNTIFS($C$31:$C$110,"その他（学習指導員",$E$31:$E$110,"非常勤")</f>
        <v>0</v>
      </c>
    </row>
    <row r="51" spans="2:14" ht="19.399999999999999" customHeight="1">
      <c r="B51" s="366">
        <v>21</v>
      </c>
      <c r="C51" s="366"/>
      <c r="D51" s="366"/>
      <c r="E51" s="367"/>
      <c r="F51" s="366"/>
      <c r="G51" s="366"/>
      <c r="H51" s="367"/>
      <c r="I51" s="366"/>
      <c r="J51" s="190" t="s">
        <v>322</v>
      </c>
      <c r="K51" s="192">
        <f>SUM(K31:K50)</f>
        <v>0</v>
      </c>
      <c r="L51" s="192">
        <f>SUM(L31:L50)</f>
        <v>0</v>
      </c>
      <c r="M51" s="192">
        <f>SUM(M31:M50)</f>
        <v>0</v>
      </c>
      <c r="N51" s="192">
        <f>SUM(N31:N50)</f>
        <v>0</v>
      </c>
    </row>
    <row r="52" spans="2:14" ht="19.399999999999999" customHeight="1">
      <c r="B52" s="366">
        <v>22</v>
      </c>
      <c r="C52" s="366"/>
      <c r="D52" s="366"/>
      <c r="E52" s="367"/>
      <c r="F52" s="366"/>
      <c r="G52" s="366"/>
      <c r="H52" s="367"/>
      <c r="I52" s="366"/>
      <c r="K52" s="185"/>
    </row>
    <row r="53" spans="2:14" ht="19.399999999999999" customHeight="1">
      <c r="B53" s="366">
        <v>23</v>
      </c>
      <c r="C53" s="366"/>
      <c r="D53" s="366"/>
      <c r="E53" s="367"/>
      <c r="F53" s="366"/>
      <c r="G53" s="366"/>
      <c r="H53" s="367"/>
      <c r="I53" s="366"/>
    </row>
    <row r="54" spans="2:14" ht="19.399999999999999" customHeight="1">
      <c r="B54" s="366">
        <v>24</v>
      </c>
      <c r="C54" s="366"/>
      <c r="D54" s="366"/>
      <c r="E54" s="367"/>
      <c r="F54" s="366"/>
      <c r="G54" s="366"/>
      <c r="H54" s="367"/>
      <c r="I54" s="366"/>
      <c r="J54" s="185" t="s">
        <v>384</v>
      </c>
      <c r="K54" s="185">
        <f>L51+M51+N51</f>
        <v>0</v>
      </c>
    </row>
    <row r="55" spans="2:14" ht="19.399999999999999" customHeight="1">
      <c r="B55" s="366">
        <v>25</v>
      </c>
      <c r="C55" s="366"/>
      <c r="D55" s="366"/>
      <c r="E55" s="367"/>
      <c r="F55" s="366"/>
      <c r="G55" s="366"/>
      <c r="H55" s="367"/>
      <c r="I55" s="366"/>
    </row>
    <row r="56" spans="2:14" ht="19.399999999999999" customHeight="1" thickBot="1">
      <c r="B56" s="366">
        <v>26</v>
      </c>
      <c r="C56" s="366"/>
      <c r="D56" s="366"/>
      <c r="E56" s="367"/>
      <c r="F56" s="366"/>
      <c r="G56" s="366"/>
      <c r="H56" s="367"/>
      <c r="I56" s="366"/>
      <c r="J56" s="13" t="s">
        <v>385</v>
      </c>
    </row>
    <row r="57" spans="2:14" ht="19.399999999999999" customHeight="1">
      <c r="B57" s="366">
        <v>27</v>
      </c>
      <c r="C57" s="366"/>
      <c r="D57" s="366"/>
      <c r="E57" s="367"/>
      <c r="F57" s="366"/>
      <c r="G57" s="366"/>
      <c r="H57" s="367"/>
      <c r="I57" s="366"/>
      <c r="J57" s="663"/>
      <c r="K57" s="665" t="s">
        <v>386</v>
      </c>
      <c r="L57" s="666" t="s">
        <v>5</v>
      </c>
      <c r="M57" s="668" t="s">
        <v>7</v>
      </c>
      <c r="N57" s="195"/>
    </row>
    <row r="58" spans="2:14" ht="19.399999999999999" customHeight="1">
      <c r="B58" s="366">
        <v>28</v>
      </c>
      <c r="C58" s="366"/>
      <c r="D58" s="366"/>
      <c r="E58" s="367"/>
      <c r="F58" s="366"/>
      <c r="G58" s="366"/>
      <c r="H58" s="367"/>
      <c r="I58" s="366"/>
      <c r="J58" s="664"/>
      <c r="K58" s="649"/>
      <c r="L58" s="667"/>
      <c r="M58" s="669"/>
      <c r="N58" s="195"/>
    </row>
    <row r="59" spans="2:14" ht="19.399999999999999" customHeight="1">
      <c r="B59" s="366">
        <v>29</v>
      </c>
      <c r="C59" s="366"/>
      <c r="D59" s="366"/>
      <c r="E59" s="367"/>
      <c r="F59" s="366"/>
      <c r="G59" s="366"/>
      <c r="H59" s="367"/>
      <c r="I59" s="366"/>
      <c r="J59" s="664"/>
      <c r="K59" s="649"/>
      <c r="L59" s="655"/>
      <c r="M59" s="669"/>
      <c r="N59" s="195"/>
    </row>
    <row r="60" spans="2:14" ht="19.399999999999999" customHeight="1">
      <c r="B60" s="366">
        <v>30</v>
      </c>
      <c r="C60" s="366"/>
      <c r="D60" s="366"/>
      <c r="E60" s="367"/>
      <c r="F60" s="366"/>
      <c r="G60" s="366"/>
      <c r="H60" s="367"/>
      <c r="I60" s="366"/>
      <c r="J60" s="196" t="s">
        <v>338</v>
      </c>
      <c r="K60" s="322" t="s">
        <v>22</v>
      </c>
      <c r="L60" s="322" t="s">
        <v>22</v>
      </c>
      <c r="M60" s="182" t="s">
        <v>22</v>
      </c>
      <c r="N60" s="197"/>
    </row>
    <row r="61" spans="2:14" ht="19.399999999999999" customHeight="1">
      <c r="B61" s="366">
        <v>31</v>
      </c>
      <c r="C61" s="366"/>
      <c r="D61" s="366"/>
      <c r="E61" s="367"/>
      <c r="F61" s="366"/>
      <c r="G61" s="366"/>
      <c r="H61" s="367"/>
      <c r="I61" s="366"/>
      <c r="J61" s="196" t="s">
        <v>349</v>
      </c>
      <c r="K61" s="322" t="s">
        <v>118</v>
      </c>
      <c r="L61" s="322" t="s">
        <v>22</v>
      </c>
      <c r="M61" s="182" t="s">
        <v>22</v>
      </c>
      <c r="N61" s="197"/>
    </row>
    <row r="62" spans="2:14" ht="19.399999999999999" customHeight="1">
      <c r="B62" s="366">
        <v>32</v>
      </c>
      <c r="C62" s="366"/>
      <c r="D62" s="366"/>
      <c r="E62" s="367"/>
      <c r="F62" s="366"/>
      <c r="G62" s="366"/>
      <c r="H62" s="367"/>
      <c r="I62" s="366"/>
      <c r="J62" s="196" t="s">
        <v>361</v>
      </c>
      <c r="K62" s="322" t="s">
        <v>22</v>
      </c>
      <c r="L62" s="322" t="s">
        <v>22</v>
      </c>
      <c r="M62" s="182" t="s">
        <v>22</v>
      </c>
      <c r="N62" s="197"/>
    </row>
    <row r="63" spans="2:14" ht="19.399999999999999" customHeight="1">
      <c r="B63" s="366">
        <v>33</v>
      </c>
      <c r="C63" s="366"/>
      <c r="D63" s="366"/>
      <c r="E63" s="367"/>
      <c r="F63" s="366"/>
      <c r="G63" s="366"/>
      <c r="H63" s="367"/>
      <c r="I63" s="366"/>
      <c r="J63" s="196" t="s">
        <v>362</v>
      </c>
      <c r="K63" s="322" t="s">
        <v>22</v>
      </c>
      <c r="L63" s="322" t="s">
        <v>22</v>
      </c>
      <c r="M63" s="182" t="s">
        <v>387</v>
      </c>
      <c r="N63" s="197"/>
    </row>
    <row r="64" spans="2:14" ht="19.399999999999999" customHeight="1">
      <c r="B64" s="366">
        <v>34</v>
      </c>
      <c r="C64" s="366"/>
      <c r="D64" s="366"/>
      <c r="E64" s="367"/>
      <c r="F64" s="366"/>
      <c r="G64" s="366"/>
      <c r="H64" s="367"/>
      <c r="I64" s="366"/>
      <c r="J64" s="196" t="s">
        <v>363</v>
      </c>
      <c r="K64" s="322" t="s">
        <v>22</v>
      </c>
      <c r="L64" s="322" t="s">
        <v>388</v>
      </c>
      <c r="M64" s="182" t="s">
        <v>22</v>
      </c>
      <c r="N64" s="197"/>
    </row>
    <row r="65" spans="2:14" ht="19.399999999999999" customHeight="1">
      <c r="B65" s="366">
        <v>35</v>
      </c>
      <c r="C65" s="366"/>
      <c r="D65" s="366"/>
      <c r="E65" s="367"/>
      <c r="F65" s="366"/>
      <c r="G65" s="366"/>
      <c r="H65" s="367"/>
      <c r="I65" s="366"/>
      <c r="J65" s="196" t="s">
        <v>364</v>
      </c>
      <c r="K65" s="322"/>
      <c r="L65" s="322"/>
      <c r="M65" s="182"/>
      <c r="N65" s="197"/>
    </row>
    <row r="66" spans="2:14" ht="19.399999999999999" customHeight="1">
      <c r="B66" s="366">
        <v>36</v>
      </c>
      <c r="C66" s="366"/>
      <c r="D66" s="366"/>
      <c r="E66" s="367"/>
      <c r="F66" s="366"/>
      <c r="G66" s="366"/>
      <c r="H66" s="367"/>
      <c r="I66" s="366"/>
      <c r="J66" s="196" t="s">
        <v>365</v>
      </c>
      <c r="K66" s="322" t="s">
        <v>118</v>
      </c>
      <c r="L66" s="322" t="s">
        <v>118</v>
      </c>
      <c r="M66" s="182" t="s">
        <v>22</v>
      </c>
      <c r="N66" s="197"/>
    </row>
    <row r="67" spans="2:14" ht="19.399999999999999" customHeight="1">
      <c r="B67" s="366">
        <v>37</v>
      </c>
      <c r="C67" s="366"/>
      <c r="D67" s="366"/>
      <c r="E67" s="367"/>
      <c r="F67" s="366"/>
      <c r="G67" s="366"/>
      <c r="H67" s="367"/>
      <c r="I67" s="366"/>
      <c r="J67" s="196" t="s">
        <v>366</v>
      </c>
      <c r="K67" s="322" t="s">
        <v>22</v>
      </c>
      <c r="L67" s="322" t="s">
        <v>389</v>
      </c>
      <c r="M67" s="182" t="s">
        <v>390</v>
      </c>
      <c r="N67" s="197"/>
    </row>
    <row r="68" spans="2:14" ht="19.399999999999999" customHeight="1">
      <c r="B68" s="366">
        <v>38</v>
      </c>
      <c r="C68" s="366"/>
      <c r="D68" s="366"/>
      <c r="E68" s="367"/>
      <c r="F68" s="366"/>
      <c r="G68" s="366"/>
      <c r="H68" s="367"/>
      <c r="I68" s="366"/>
      <c r="J68" s="196" t="s">
        <v>391</v>
      </c>
      <c r="K68" s="322" t="s">
        <v>392</v>
      </c>
      <c r="L68" s="322" t="s">
        <v>393</v>
      </c>
      <c r="M68" s="182" t="s">
        <v>394</v>
      </c>
      <c r="N68" s="197"/>
    </row>
    <row r="69" spans="2:14" ht="19.399999999999999" customHeight="1">
      <c r="B69" s="366">
        <v>39</v>
      </c>
      <c r="C69" s="366"/>
      <c r="D69" s="366"/>
      <c r="E69" s="367"/>
      <c r="F69" s="366"/>
      <c r="G69" s="366"/>
      <c r="H69" s="367"/>
      <c r="I69" s="366"/>
      <c r="J69" s="196" t="s">
        <v>369</v>
      </c>
      <c r="K69" s="322" t="s">
        <v>395</v>
      </c>
      <c r="L69" s="322" t="s">
        <v>396</v>
      </c>
      <c r="M69" s="182" t="s">
        <v>22</v>
      </c>
      <c r="N69" s="197"/>
    </row>
    <row r="70" spans="2:14" ht="19.399999999999999" customHeight="1">
      <c r="B70" s="366">
        <v>40</v>
      </c>
      <c r="C70" s="366"/>
      <c r="D70" s="366"/>
      <c r="E70" s="367"/>
      <c r="F70" s="366"/>
      <c r="G70" s="366"/>
      <c r="H70" s="367"/>
      <c r="I70" s="366"/>
      <c r="J70" s="196" t="s">
        <v>371</v>
      </c>
      <c r="K70" s="322" t="s">
        <v>22</v>
      </c>
      <c r="L70" s="322" t="s">
        <v>22</v>
      </c>
      <c r="M70" s="182" t="s">
        <v>22</v>
      </c>
      <c r="N70" s="197"/>
    </row>
    <row r="71" spans="2:14" ht="19" customHeight="1">
      <c r="B71" s="366">
        <v>41</v>
      </c>
      <c r="C71" s="366"/>
      <c r="D71" s="366"/>
      <c r="E71" s="367"/>
      <c r="F71" s="366"/>
      <c r="G71" s="366"/>
      <c r="H71" s="367"/>
      <c r="I71" s="366"/>
      <c r="J71" s="196" t="s">
        <v>354</v>
      </c>
      <c r="K71" s="322" t="s">
        <v>22</v>
      </c>
      <c r="L71" s="322" t="s">
        <v>22</v>
      </c>
      <c r="M71" s="182" t="s">
        <v>22</v>
      </c>
      <c r="N71" s="197"/>
    </row>
    <row r="72" spans="2:14" ht="16.399999999999999" customHeight="1">
      <c r="B72" s="366">
        <v>42</v>
      </c>
      <c r="C72" s="366"/>
      <c r="D72" s="366"/>
      <c r="E72" s="367"/>
      <c r="F72" s="366"/>
      <c r="G72" s="366"/>
      <c r="H72" s="367"/>
      <c r="I72" s="366"/>
      <c r="J72" s="196" t="s">
        <v>397</v>
      </c>
      <c r="K72" s="322"/>
      <c r="L72" s="322"/>
      <c r="M72" s="182"/>
      <c r="N72" s="197"/>
    </row>
    <row r="73" spans="2:14" ht="19" customHeight="1">
      <c r="B73" s="366">
        <v>43</v>
      </c>
      <c r="C73" s="366"/>
      <c r="D73" s="366"/>
      <c r="E73" s="367"/>
      <c r="F73" s="366"/>
      <c r="G73" s="366"/>
      <c r="H73" s="367"/>
      <c r="I73" s="366"/>
      <c r="J73" s="198" t="s">
        <v>398</v>
      </c>
      <c r="K73" s="322"/>
      <c r="L73" s="322"/>
      <c r="M73" s="182"/>
      <c r="N73" s="197"/>
    </row>
    <row r="74" spans="2:14" ht="19" customHeight="1">
      <c r="B74" s="366">
        <v>44</v>
      </c>
      <c r="C74" s="366"/>
      <c r="D74" s="366"/>
      <c r="E74" s="367"/>
      <c r="F74" s="366"/>
      <c r="G74" s="366"/>
      <c r="H74" s="367"/>
      <c r="I74" s="366"/>
      <c r="J74" s="196" t="s">
        <v>399</v>
      </c>
      <c r="K74" s="322"/>
      <c r="L74" s="322"/>
      <c r="M74" s="182"/>
      <c r="N74" s="197"/>
    </row>
    <row r="75" spans="2:14" ht="19" customHeight="1">
      <c r="B75" s="366">
        <v>45</v>
      </c>
      <c r="C75" s="366"/>
      <c r="D75" s="366"/>
      <c r="E75" s="367"/>
      <c r="F75" s="366"/>
      <c r="G75" s="366"/>
      <c r="H75" s="367"/>
      <c r="I75" s="366"/>
      <c r="J75" s="196" t="s">
        <v>382</v>
      </c>
      <c r="K75" s="322"/>
      <c r="L75" s="322"/>
      <c r="M75" s="182"/>
      <c r="N75" s="197"/>
    </row>
    <row r="76" spans="2:14" ht="19" customHeight="1">
      <c r="B76" s="366">
        <v>46</v>
      </c>
      <c r="C76" s="366"/>
      <c r="D76" s="366"/>
      <c r="E76" s="367"/>
      <c r="F76" s="366"/>
      <c r="G76" s="366"/>
      <c r="H76" s="367"/>
      <c r="I76" s="366"/>
      <c r="J76" s="196" t="s">
        <v>383</v>
      </c>
      <c r="K76" s="322"/>
      <c r="L76" s="322"/>
      <c r="M76" s="322"/>
      <c r="N76" s="197"/>
    </row>
    <row r="77" spans="2:14" ht="19" customHeight="1">
      <c r="B77" s="366">
        <v>47</v>
      </c>
      <c r="C77" s="366"/>
      <c r="D77" s="366"/>
      <c r="E77" s="367"/>
      <c r="F77" s="366"/>
      <c r="G77" s="366"/>
      <c r="H77" s="367"/>
      <c r="I77" s="366"/>
    </row>
    <row r="78" spans="2:14" ht="19" customHeight="1">
      <c r="B78" s="366">
        <v>48</v>
      </c>
      <c r="C78" s="366"/>
      <c r="D78" s="366"/>
      <c r="E78" s="367"/>
      <c r="F78" s="366"/>
      <c r="G78" s="366"/>
      <c r="H78" s="367"/>
      <c r="I78" s="366"/>
      <c r="J78" s="12" t="s">
        <v>400</v>
      </c>
    </row>
    <row r="79" spans="2:14" ht="19" customHeight="1">
      <c r="B79" s="366">
        <v>49</v>
      </c>
      <c r="C79" s="366"/>
      <c r="D79" s="366"/>
      <c r="E79" s="367"/>
      <c r="F79" s="366"/>
      <c r="G79" s="366"/>
      <c r="H79" s="367"/>
      <c r="I79" s="366"/>
      <c r="J79" s="12" t="s">
        <v>401</v>
      </c>
    </row>
    <row r="80" spans="2:14" ht="19" customHeight="1">
      <c r="B80" s="366">
        <v>50</v>
      </c>
      <c r="C80" s="366"/>
      <c r="D80" s="366"/>
      <c r="E80" s="367"/>
      <c r="F80" s="366"/>
      <c r="G80" s="366"/>
      <c r="H80" s="367"/>
      <c r="I80" s="366"/>
      <c r="J80" s="12" t="s">
        <v>402</v>
      </c>
    </row>
    <row r="81" spans="2:14" ht="19" customHeight="1">
      <c r="B81" s="366">
        <v>51</v>
      </c>
      <c r="C81" s="366"/>
      <c r="D81" s="366"/>
      <c r="E81" s="367"/>
      <c r="F81" s="366"/>
      <c r="G81" s="366"/>
      <c r="H81" s="367"/>
      <c r="I81" s="366"/>
      <c r="J81" s="12" t="s">
        <v>403</v>
      </c>
    </row>
    <row r="82" spans="2:14" ht="19" customHeight="1">
      <c r="B82" s="366">
        <v>52</v>
      </c>
      <c r="C82" s="366"/>
      <c r="D82" s="366"/>
      <c r="E82" s="367"/>
      <c r="F82" s="366"/>
      <c r="G82" s="366"/>
      <c r="H82" s="367"/>
      <c r="I82" s="366"/>
      <c r="J82" s="12" t="s">
        <v>404</v>
      </c>
    </row>
    <row r="83" spans="2:14" ht="19" customHeight="1">
      <c r="B83" s="366">
        <v>53</v>
      </c>
      <c r="C83" s="366"/>
      <c r="D83" s="366"/>
      <c r="E83" s="367"/>
      <c r="F83" s="366"/>
      <c r="G83" s="366"/>
      <c r="H83" s="367"/>
      <c r="I83" s="366"/>
      <c r="J83" s="12" t="s">
        <v>405</v>
      </c>
    </row>
    <row r="84" spans="2:14" ht="19" customHeight="1">
      <c r="B84" s="366">
        <v>54</v>
      </c>
      <c r="C84" s="366"/>
      <c r="D84" s="366"/>
      <c r="E84" s="367"/>
      <c r="F84" s="366"/>
      <c r="G84" s="366"/>
      <c r="H84" s="367"/>
      <c r="I84" s="366"/>
      <c r="J84" s="12" t="s">
        <v>406</v>
      </c>
    </row>
    <row r="85" spans="2:14" ht="19" customHeight="1">
      <c r="B85" s="366">
        <v>55</v>
      </c>
      <c r="C85" s="366"/>
      <c r="D85" s="366"/>
      <c r="E85" s="367"/>
      <c r="F85" s="366"/>
      <c r="G85" s="366"/>
      <c r="H85" s="367"/>
      <c r="I85" s="366"/>
      <c r="J85" s="12" t="s">
        <v>407</v>
      </c>
    </row>
    <row r="86" spans="2:14" ht="19" customHeight="1">
      <c r="B86" s="366">
        <v>56</v>
      </c>
      <c r="C86" s="366"/>
      <c r="D86" s="366"/>
      <c r="E86" s="367"/>
      <c r="F86" s="366"/>
      <c r="G86" s="366"/>
      <c r="H86" s="367"/>
      <c r="I86" s="366"/>
      <c r="J86" s="12" t="s">
        <v>408</v>
      </c>
    </row>
    <row r="87" spans="2:14" ht="19" customHeight="1">
      <c r="B87" s="366">
        <v>57</v>
      </c>
      <c r="C87" s="366"/>
      <c r="D87" s="366"/>
      <c r="E87" s="367"/>
      <c r="F87" s="366"/>
      <c r="G87" s="366"/>
      <c r="H87" s="367"/>
      <c r="I87" s="366"/>
      <c r="J87" s="12" t="s">
        <v>409</v>
      </c>
    </row>
    <row r="88" spans="2:14" ht="19" customHeight="1">
      <c r="B88" s="366">
        <v>58</v>
      </c>
      <c r="C88" s="366"/>
      <c r="D88" s="366"/>
      <c r="E88" s="367"/>
      <c r="F88" s="366"/>
      <c r="G88" s="366"/>
      <c r="H88" s="367"/>
      <c r="I88" s="366"/>
      <c r="J88" s="14"/>
      <c r="K88" s="14"/>
      <c r="L88" s="14"/>
      <c r="M88" s="14"/>
      <c r="N88" s="14"/>
    </row>
    <row r="89" spans="2:14" ht="19" customHeight="1">
      <c r="B89" s="366">
        <v>59</v>
      </c>
      <c r="C89" s="366"/>
      <c r="D89" s="366"/>
      <c r="E89" s="367"/>
      <c r="F89" s="366"/>
      <c r="G89" s="366"/>
      <c r="H89" s="367"/>
      <c r="I89" s="366"/>
      <c r="J89" s="14"/>
      <c r="K89" s="14"/>
      <c r="L89" s="14"/>
      <c r="M89" s="14"/>
      <c r="N89" s="14"/>
    </row>
    <row r="90" spans="2:14" ht="19" customHeight="1">
      <c r="B90" s="366">
        <v>60</v>
      </c>
      <c r="C90" s="366"/>
      <c r="D90" s="366"/>
      <c r="E90" s="367"/>
      <c r="F90" s="366"/>
      <c r="G90" s="366"/>
      <c r="H90" s="367"/>
      <c r="I90" s="366"/>
      <c r="J90" s="14"/>
      <c r="K90" s="14"/>
      <c r="L90" s="14"/>
      <c r="M90" s="14"/>
      <c r="N90" s="14"/>
    </row>
    <row r="91" spans="2:14" ht="19" customHeight="1">
      <c r="B91" s="366">
        <v>61</v>
      </c>
      <c r="C91" s="366"/>
      <c r="D91" s="366"/>
      <c r="E91" s="367"/>
      <c r="F91" s="366"/>
      <c r="G91" s="366"/>
      <c r="H91" s="367"/>
      <c r="I91" s="366"/>
      <c r="J91" s="14"/>
      <c r="K91" s="14"/>
      <c r="L91" s="14"/>
      <c r="M91" s="14"/>
      <c r="N91" s="14"/>
    </row>
    <row r="92" spans="2:14" ht="19" customHeight="1">
      <c r="B92" s="366">
        <v>62</v>
      </c>
      <c r="C92" s="366"/>
      <c r="D92" s="366"/>
      <c r="E92" s="367"/>
      <c r="F92" s="366"/>
      <c r="G92" s="366"/>
      <c r="H92" s="367"/>
      <c r="I92" s="366"/>
      <c r="J92" s="14"/>
      <c r="K92" s="14"/>
      <c r="L92" s="14"/>
      <c r="M92" s="14"/>
      <c r="N92" s="14"/>
    </row>
    <row r="93" spans="2:14" ht="19" customHeight="1">
      <c r="B93" s="366">
        <v>63</v>
      </c>
      <c r="C93" s="366"/>
      <c r="D93" s="366"/>
      <c r="E93" s="367"/>
      <c r="F93" s="366"/>
      <c r="G93" s="366"/>
      <c r="H93" s="367"/>
      <c r="I93" s="366"/>
      <c r="J93" s="180"/>
      <c r="K93" s="14"/>
      <c r="L93" s="14"/>
      <c r="M93" s="14"/>
      <c r="N93" s="14"/>
    </row>
    <row r="94" spans="2:14" ht="19" customHeight="1">
      <c r="B94" s="366">
        <v>64</v>
      </c>
      <c r="C94" s="366"/>
      <c r="D94" s="366"/>
      <c r="E94" s="367"/>
      <c r="F94" s="366"/>
      <c r="G94" s="366"/>
      <c r="H94" s="367"/>
      <c r="I94" s="366"/>
      <c r="J94" s="199"/>
      <c r="K94" s="199"/>
      <c r="L94" s="199"/>
      <c r="M94" s="199"/>
      <c r="N94" s="199"/>
    </row>
    <row r="95" spans="2:14" ht="19" customHeight="1">
      <c r="B95" s="366">
        <v>65</v>
      </c>
      <c r="C95" s="366"/>
      <c r="D95" s="366"/>
      <c r="E95" s="367"/>
      <c r="F95" s="366"/>
      <c r="G95" s="366"/>
      <c r="H95" s="367"/>
      <c r="I95" s="366"/>
      <c r="J95" s="199"/>
      <c r="K95" s="199"/>
      <c r="L95" s="199"/>
      <c r="M95" s="199"/>
      <c r="N95" s="199"/>
    </row>
    <row r="96" spans="2:14" ht="19" customHeight="1">
      <c r="B96" s="366">
        <v>66</v>
      </c>
      <c r="C96" s="366"/>
      <c r="D96" s="366"/>
      <c r="E96" s="367"/>
      <c r="F96" s="366"/>
      <c r="G96" s="366"/>
      <c r="H96" s="367"/>
      <c r="I96" s="366"/>
      <c r="J96" s="180"/>
      <c r="K96" s="14"/>
      <c r="L96" s="14"/>
      <c r="M96" s="14"/>
      <c r="N96" s="14"/>
    </row>
    <row r="97" spans="2:15" ht="19" customHeight="1">
      <c r="B97" s="366">
        <v>67</v>
      </c>
      <c r="C97" s="366"/>
      <c r="D97" s="366"/>
      <c r="E97" s="367"/>
      <c r="F97" s="366"/>
      <c r="G97" s="366"/>
      <c r="H97" s="367"/>
      <c r="I97" s="366"/>
      <c r="J97" s="199"/>
      <c r="K97" s="199"/>
      <c r="L97" s="199"/>
      <c r="M97" s="199"/>
      <c r="N97" s="199"/>
    </row>
    <row r="98" spans="2:15" ht="19" customHeight="1">
      <c r="B98" s="366">
        <v>68</v>
      </c>
      <c r="C98" s="366"/>
      <c r="D98" s="366"/>
      <c r="E98" s="367"/>
      <c r="F98" s="366"/>
      <c r="G98" s="366"/>
      <c r="H98" s="367"/>
      <c r="I98" s="366"/>
      <c r="J98" s="199"/>
      <c r="K98" s="199"/>
      <c r="L98" s="199"/>
      <c r="M98" s="199"/>
      <c r="N98" s="199"/>
    </row>
    <row r="99" spans="2:15" ht="19" customHeight="1">
      <c r="B99" s="366">
        <v>69</v>
      </c>
      <c r="C99" s="366"/>
      <c r="D99" s="366"/>
      <c r="E99" s="367"/>
      <c r="F99" s="366"/>
      <c r="G99" s="366"/>
      <c r="H99" s="367"/>
      <c r="I99" s="366"/>
      <c r="J99" s="200"/>
      <c r="K99" s="200"/>
      <c r="L99" s="200"/>
      <c r="M99" s="200"/>
      <c r="N99" s="200"/>
    </row>
    <row r="100" spans="2:15" ht="19" customHeight="1">
      <c r="B100" s="366">
        <v>70</v>
      </c>
      <c r="C100" s="366"/>
      <c r="D100" s="366"/>
      <c r="E100" s="367"/>
      <c r="F100" s="366"/>
      <c r="G100" s="366"/>
      <c r="H100" s="367"/>
      <c r="I100" s="366"/>
      <c r="J100" s="200"/>
      <c r="K100" s="200"/>
      <c r="L100" s="200"/>
      <c r="M100" s="200"/>
      <c r="N100" s="200"/>
    </row>
    <row r="101" spans="2:15" ht="19" customHeight="1">
      <c r="B101" s="366">
        <v>71</v>
      </c>
      <c r="C101" s="366"/>
      <c r="D101" s="366"/>
      <c r="E101" s="367"/>
      <c r="F101" s="366"/>
      <c r="G101" s="366"/>
      <c r="H101" s="367"/>
      <c r="I101" s="366"/>
      <c r="J101" s="200"/>
      <c r="K101" s="200"/>
      <c r="L101" s="200"/>
      <c r="M101" s="200"/>
      <c r="N101" s="200"/>
    </row>
    <row r="102" spans="2:15" ht="19" customHeight="1">
      <c r="B102" s="366">
        <v>72</v>
      </c>
      <c r="C102" s="366"/>
      <c r="D102" s="366"/>
      <c r="E102" s="367"/>
      <c r="F102" s="366"/>
      <c r="G102" s="366"/>
      <c r="H102" s="367"/>
      <c r="I102" s="366"/>
    </row>
    <row r="103" spans="2:15" ht="19" customHeight="1">
      <c r="B103" s="366">
        <v>73</v>
      </c>
      <c r="C103" s="366"/>
      <c r="D103" s="366"/>
      <c r="E103" s="367"/>
      <c r="F103" s="366"/>
      <c r="G103" s="366"/>
      <c r="H103" s="367"/>
      <c r="I103" s="366"/>
    </row>
    <row r="104" spans="2:15" ht="19" customHeight="1">
      <c r="B104" s="366">
        <v>74</v>
      </c>
      <c r="C104" s="366"/>
      <c r="D104" s="366"/>
      <c r="E104" s="367"/>
      <c r="F104" s="366"/>
      <c r="G104" s="366"/>
      <c r="H104" s="367"/>
      <c r="I104" s="366"/>
    </row>
    <row r="105" spans="2:15" ht="19" customHeight="1">
      <c r="B105" s="366">
        <v>75</v>
      </c>
      <c r="C105" s="366"/>
      <c r="D105" s="366"/>
      <c r="E105" s="367"/>
      <c r="F105" s="366"/>
      <c r="G105" s="366"/>
      <c r="H105" s="367"/>
      <c r="I105" s="366"/>
    </row>
    <row r="106" spans="2:15" ht="19" customHeight="1">
      <c r="B106" s="366">
        <v>76</v>
      </c>
      <c r="C106" s="366"/>
      <c r="D106" s="366"/>
      <c r="E106" s="367"/>
      <c r="F106" s="366"/>
      <c r="G106" s="366"/>
      <c r="H106" s="367"/>
      <c r="I106" s="366"/>
    </row>
    <row r="107" spans="2:15" ht="19" customHeight="1">
      <c r="B107" s="366">
        <v>77</v>
      </c>
      <c r="C107" s="366"/>
      <c r="D107" s="366"/>
      <c r="E107" s="367"/>
      <c r="F107" s="366"/>
      <c r="G107" s="366"/>
      <c r="H107" s="367"/>
      <c r="I107" s="366"/>
      <c r="K107" s="23"/>
      <c r="L107" s="23"/>
      <c r="M107" s="23"/>
      <c r="N107" s="23"/>
    </row>
    <row r="108" spans="2:15" ht="19" customHeight="1">
      <c r="B108" s="366">
        <v>78</v>
      </c>
      <c r="C108" s="366"/>
      <c r="D108" s="366"/>
      <c r="E108" s="367"/>
      <c r="F108" s="366"/>
      <c r="G108" s="366"/>
      <c r="H108" s="367"/>
      <c r="I108" s="366"/>
      <c r="J108" s="201"/>
      <c r="K108" s="199"/>
      <c r="L108" s="199"/>
      <c r="M108" s="199"/>
      <c r="N108" s="199"/>
    </row>
    <row r="109" spans="2:15" ht="19" customHeight="1">
      <c r="B109" s="366">
        <v>79</v>
      </c>
      <c r="C109" s="366"/>
      <c r="D109" s="366"/>
      <c r="E109" s="367"/>
      <c r="F109" s="366"/>
      <c r="G109" s="366"/>
      <c r="H109" s="367"/>
      <c r="I109" s="366"/>
      <c r="J109" s="202"/>
      <c r="K109" s="199"/>
      <c r="L109" s="199"/>
      <c r="M109" s="199"/>
      <c r="N109" s="199"/>
      <c r="O109" s="199"/>
    </row>
    <row r="110" spans="2:15" ht="19" customHeight="1">
      <c r="B110" s="366">
        <v>80</v>
      </c>
      <c r="C110" s="366"/>
      <c r="D110" s="366"/>
      <c r="E110" s="367"/>
      <c r="F110" s="366"/>
      <c r="G110" s="366"/>
      <c r="H110" s="367"/>
      <c r="I110" s="366"/>
      <c r="J110" s="202"/>
      <c r="K110" s="199"/>
      <c r="L110" s="199"/>
      <c r="M110" s="199"/>
      <c r="N110" s="199"/>
      <c r="O110" s="199"/>
    </row>
    <row r="111" spans="2:15" ht="20.149999999999999" customHeight="1"/>
    <row r="112" spans="2:15" ht="20.5" customHeight="1">
      <c r="C112" s="203" t="s">
        <v>410</v>
      </c>
      <c r="D112" s="204"/>
      <c r="E112" s="204"/>
      <c r="F112" s="204"/>
      <c r="G112" s="204"/>
      <c r="H112" s="80"/>
    </row>
    <row r="113" spans="3:8" ht="20.5" customHeight="1">
      <c r="C113" s="643" t="s">
        <v>411</v>
      </c>
      <c r="D113" s="643"/>
      <c r="E113" s="643"/>
      <c r="F113" s="643"/>
      <c r="G113" s="643"/>
      <c r="H113" s="643"/>
    </row>
    <row r="114" spans="3:8" ht="20.5" customHeight="1">
      <c r="C114" s="643"/>
      <c r="D114" s="643"/>
      <c r="E114" s="643"/>
      <c r="F114" s="643"/>
      <c r="G114" s="643"/>
      <c r="H114" s="643"/>
    </row>
    <row r="115" spans="3:8" ht="18" customHeight="1"/>
    <row r="116" spans="3:8" ht="18" customHeight="1"/>
    <row r="117" spans="3:8" ht="18" customHeight="1"/>
    <row r="118" spans="3:8" ht="18" customHeight="1"/>
    <row r="119" spans="3:8" ht="18" customHeight="1"/>
    <row r="120" spans="3:8" ht="18" customHeight="1"/>
    <row r="121" spans="3:8" ht="18" customHeight="1"/>
    <row r="122" spans="3:8" ht="18" customHeight="1"/>
    <row r="123" spans="3:8" ht="18" customHeight="1"/>
    <row r="124" spans="3:8" ht="18" customHeight="1"/>
  </sheetData>
  <mergeCells count="21">
    <mergeCell ref="Q28:Q30"/>
    <mergeCell ref="J57:J59"/>
    <mergeCell ref="K57:K59"/>
    <mergeCell ref="L57:L59"/>
    <mergeCell ref="M57:M59"/>
    <mergeCell ref="J28:J30"/>
    <mergeCell ref="K28:K30"/>
    <mergeCell ref="L28:L30"/>
    <mergeCell ref="M28:M30"/>
    <mergeCell ref="N28:N30"/>
    <mergeCell ref="C113:H114"/>
    <mergeCell ref="J27:N27"/>
    <mergeCell ref="E9:F9"/>
    <mergeCell ref="N9:P9"/>
    <mergeCell ref="D10:D13"/>
    <mergeCell ref="N10:O10"/>
    <mergeCell ref="N12:N13"/>
    <mergeCell ref="E14:F14"/>
    <mergeCell ref="D15:D17"/>
    <mergeCell ref="N15:P17"/>
    <mergeCell ref="J19:L19"/>
  </mergeCells>
  <phoneticPr fontId="1"/>
  <dataValidations count="8">
    <dataValidation allowBlank="1" showInputMessage="1" showErrorMessage="1" promptTitle="入力" prompt="例えば7/1 と入力すれば、「令和6年7月1日」と表示されます" sqref="F4" xr:uid="{67008460-2269-444B-969B-4050DCB70262}"/>
    <dataValidation type="list" allowBlank="1" showInputMessage="1" showErrorMessage="1" sqref="C28:C110" xr:uid="{53629491-0F77-47AB-8015-9C47AA1BE656}">
      <formula1>$J$31:$J$50</formula1>
    </dataValidation>
    <dataValidation type="list" allowBlank="1" showInputMessage="1" showErrorMessage="1" sqref="E31:E110" xr:uid="{31227804-A7F4-4161-AF75-A692DCD1CC46}">
      <formula1>$Q$31:$Q$33</formula1>
    </dataValidation>
    <dataValidation type="list" allowBlank="1" showInputMessage="1" showErrorMessage="1" sqref="H31:H110" xr:uid="{E5213E07-13CD-4FB5-B374-BECADF5DACBB}">
      <formula1>$Q$38:$Q$46</formula1>
    </dataValidation>
    <dataValidation type="list" allowBlank="1" showInputMessage="1" showErrorMessage="1" sqref="E28:E30" xr:uid="{0D4F790D-158B-4319-B920-C720913D56FA}">
      <formula1>$Q$28:$Q$30</formula1>
    </dataValidation>
    <dataValidation type="list" allowBlank="1" showInputMessage="1" showErrorMessage="1" sqref="H28:H30" xr:uid="{9552965F-B27D-4648-963C-E9C9D35F4AFC}">
      <formula1>$Q$38:$Q$45</formula1>
    </dataValidation>
    <dataValidation type="list" allowBlank="1" showInputMessage="1" showErrorMessage="1" sqref="I28:I110" xr:uid="{CEA4EDE1-FFCF-4FA7-B2F2-86755C285458}">
      <formula1>$Q$35:$Q$36</formula1>
    </dataValidation>
    <dataValidation type="list" allowBlank="1" showInputMessage="1" showErrorMessage="1" sqref="F10:F13 F15:F17" xr:uid="{E7970FCD-4885-43EE-8EA8-705E7E13A5C6}">
      <formula1>"○,　"</formula1>
    </dataValidation>
  </dataValidations>
  <pageMargins left="0.51181102362204722" right="0.31496062992125984" top="0.55118110236220474" bottom="0.35433070866141736" header="0.31496062992125984" footer="0.31496062992125984"/>
  <pageSetup paperSize="9" scale="47" orientation="landscape" r:id="rId1"/>
  <rowBreaks count="1" manualBreakCount="1">
    <brk id="40" max="15"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641371-9DCE-4A20-9A4E-18BC4BAE6187}">
  <sheetPr codeName="Sheet6">
    <tabColor rgb="FFFFC000"/>
  </sheetPr>
  <dimension ref="A1:R127"/>
  <sheetViews>
    <sheetView view="pageBreakPreview" topLeftCell="D51" zoomScale="85" zoomScaleNormal="85" zoomScaleSheetLayoutView="85" workbookViewId="0">
      <selection activeCell="G64" sqref="G64"/>
    </sheetView>
  </sheetViews>
  <sheetFormatPr defaultColWidth="8.81640625" defaultRowHeight="11.5"/>
  <cols>
    <col min="1" max="2" width="4.453125" style="12" customWidth="1"/>
    <col min="3" max="3" width="35.81640625" style="12" customWidth="1"/>
    <col min="4" max="4" width="20" style="12" customWidth="1"/>
    <col min="5" max="5" width="19.81640625" style="12" customWidth="1"/>
    <col min="6" max="6" width="17.453125" style="13" customWidth="1"/>
    <col min="7" max="7" width="20.1796875" style="13" customWidth="1"/>
    <col min="8" max="8" width="14.81640625" style="12" customWidth="1"/>
    <col min="9" max="9" width="15.1796875" style="12" customWidth="1"/>
    <col min="10" max="10" width="19.81640625" style="12" customWidth="1"/>
    <col min="11" max="11" width="17" style="12" customWidth="1"/>
    <col min="12" max="12" width="14.453125" style="12" customWidth="1"/>
    <col min="13" max="13" width="15.453125" style="12" customWidth="1"/>
    <col min="14" max="14" width="13.1796875" style="12" customWidth="1"/>
    <col min="15" max="15" width="9.453125" style="12" customWidth="1"/>
    <col min="16" max="16" width="11.81640625" style="12" customWidth="1"/>
    <col min="17" max="16384" width="8.81640625" style="12"/>
  </cols>
  <sheetData>
    <row r="1" spans="1:18" ht="28.4" customHeight="1"/>
    <row r="2" spans="1:18" ht="28.4" customHeight="1"/>
    <row r="3" spans="1:18" ht="28.4" customHeight="1"/>
    <row r="4" spans="1:18" ht="21.65" customHeight="1">
      <c r="A4" s="14"/>
      <c r="B4" s="14"/>
      <c r="C4" s="15" t="s">
        <v>281</v>
      </c>
      <c r="D4" s="14"/>
      <c r="E4" s="16" t="s">
        <v>282</v>
      </c>
      <c r="F4" s="445"/>
      <c r="G4" s="17" t="s">
        <v>283</v>
      </c>
      <c r="J4" s="18"/>
      <c r="K4" s="18"/>
      <c r="L4" s="18"/>
      <c r="M4" s="18"/>
      <c r="N4" s="18"/>
      <c r="O4" s="18"/>
    </row>
    <row r="5" spans="1:18" ht="12" customHeight="1">
      <c r="A5" s="14"/>
      <c r="B5" s="14"/>
      <c r="C5" s="14"/>
      <c r="D5" s="14"/>
      <c r="E5" s="14"/>
      <c r="F5" s="19"/>
      <c r="G5" s="19"/>
      <c r="J5" s="18"/>
      <c r="K5" s="18"/>
      <c r="L5" s="18"/>
      <c r="M5" s="18"/>
      <c r="N5" s="18"/>
      <c r="O5" s="18"/>
    </row>
    <row r="6" spans="1:18" ht="21.65" customHeight="1">
      <c r="A6" s="14"/>
      <c r="B6" s="20" t="s">
        <v>284</v>
      </c>
      <c r="C6" s="14" t="s">
        <v>285</v>
      </c>
      <c r="D6" s="14"/>
      <c r="E6" s="16" t="s">
        <v>286</v>
      </c>
      <c r="F6" s="368"/>
      <c r="G6" s="17" t="s">
        <v>287</v>
      </c>
      <c r="J6" s="18"/>
      <c r="K6" s="18"/>
      <c r="L6" s="18"/>
      <c r="M6" s="18"/>
      <c r="N6" s="18"/>
      <c r="O6" s="18"/>
    </row>
    <row r="7" spans="1:18" ht="21.65" customHeight="1">
      <c r="A7" s="14"/>
      <c r="B7" s="20"/>
      <c r="C7" s="14"/>
      <c r="D7" s="14"/>
      <c r="E7" s="409" t="s">
        <v>288</v>
      </c>
      <c r="F7" s="21">
        <f>D26</f>
        <v>0</v>
      </c>
      <c r="G7" s="17" t="s">
        <v>287</v>
      </c>
    </row>
    <row r="8" spans="1:18" ht="9.65" customHeight="1">
      <c r="B8" s="22"/>
    </row>
    <row r="9" spans="1:18" ht="37" customHeight="1">
      <c r="A9" s="23"/>
      <c r="B9" s="24"/>
      <c r="C9" s="25" t="s">
        <v>412</v>
      </c>
      <c r="D9" s="183" t="s">
        <v>288</v>
      </c>
      <c r="E9" s="678" t="s">
        <v>413</v>
      </c>
      <c r="F9" s="679"/>
      <c r="G9" s="369" t="s">
        <v>414</v>
      </c>
      <c r="H9" s="27" t="s">
        <v>415</v>
      </c>
      <c r="I9" s="27" t="s">
        <v>416</v>
      </c>
      <c r="J9" s="647" t="s">
        <v>417</v>
      </c>
      <c r="K9" s="648"/>
      <c r="L9" s="34" t="s">
        <v>418</v>
      </c>
      <c r="M9" s="35" t="s">
        <v>419</v>
      </c>
      <c r="N9" s="35" t="s">
        <v>420</v>
      </c>
      <c r="P9" s="649" t="s">
        <v>298</v>
      </c>
      <c r="Q9" s="649"/>
      <c r="R9" s="649"/>
    </row>
    <row r="10" spans="1:18" ht="18.649999999999999" customHeight="1">
      <c r="A10" s="23"/>
      <c r="B10" s="24">
        <v>1</v>
      </c>
      <c r="C10" s="25" t="s">
        <v>421</v>
      </c>
      <c r="D10" s="650"/>
      <c r="E10" s="36"/>
      <c r="F10" s="447"/>
      <c r="G10" s="442"/>
      <c r="H10" s="442"/>
      <c r="I10" s="442"/>
      <c r="J10" s="26" t="s">
        <v>422</v>
      </c>
      <c r="K10" s="440"/>
      <c r="L10" s="26">
        <f>IF(K10="○",$D$10,0)</f>
        <v>0</v>
      </c>
      <c r="M10" s="337">
        <f>ROUNDDOWN(L10/1.6,1)</f>
        <v>0</v>
      </c>
      <c r="N10" s="40"/>
      <c r="P10" s="653" t="s">
        <v>302</v>
      </c>
      <c r="Q10" s="653"/>
      <c r="R10" s="367"/>
    </row>
    <row r="11" spans="1:18" ht="18.649999999999999" customHeight="1">
      <c r="A11" s="23"/>
      <c r="B11" s="24">
        <v>2</v>
      </c>
      <c r="C11" s="25" t="s">
        <v>423</v>
      </c>
      <c r="D11" s="651"/>
      <c r="E11" s="36"/>
      <c r="F11" s="447"/>
      <c r="G11" s="442"/>
      <c r="H11" s="442"/>
      <c r="I11" s="442"/>
      <c r="J11" s="26" t="s">
        <v>424</v>
      </c>
      <c r="K11" s="440"/>
      <c r="L11" s="26">
        <f>IF(K11="○",$D$10,0)</f>
        <v>0</v>
      </c>
      <c r="M11" s="337">
        <f>ROUNDDOWN(L11/1.5,1)</f>
        <v>0</v>
      </c>
      <c r="N11" s="40"/>
      <c r="P11" s="331" t="s">
        <v>305</v>
      </c>
      <c r="Q11" s="332"/>
      <c r="R11" s="367"/>
    </row>
    <row r="12" spans="1:18" ht="18.649999999999999" customHeight="1">
      <c r="A12" s="23"/>
      <c r="B12" s="24">
        <v>3</v>
      </c>
      <c r="C12" s="25" t="s">
        <v>425</v>
      </c>
      <c r="D12" s="651"/>
      <c r="E12" s="36"/>
      <c r="F12" s="447"/>
      <c r="G12" s="442"/>
      <c r="H12" s="442"/>
      <c r="I12" s="442"/>
      <c r="J12" s="26" t="s">
        <v>426</v>
      </c>
      <c r="K12" s="440"/>
      <c r="L12" s="26">
        <f>IF(K12="○",$D$10,0)</f>
        <v>0</v>
      </c>
      <c r="M12" s="337">
        <f>ROUNDDOWN(L12/1.4,1)</f>
        <v>0</v>
      </c>
      <c r="N12" s="40"/>
      <c r="P12" s="680" t="s">
        <v>427</v>
      </c>
      <c r="Q12" s="24" t="s">
        <v>309</v>
      </c>
      <c r="R12" s="367"/>
    </row>
    <row r="13" spans="1:18" ht="18.649999999999999" customHeight="1" thickBot="1">
      <c r="A13" s="23"/>
      <c r="B13" s="370">
        <v>4</v>
      </c>
      <c r="C13" s="339" t="s">
        <v>428</v>
      </c>
      <c r="D13" s="652"/>
      <c r="E13" s="344"/>
      <c r="F13" s="449"/>
      <c r="G13" s="450"/>
      <c r="H13" s="450"/>
      <c r="I13" s="450"/>
      <c r="J13" s="451" t="s">
        <v>429</v>
      </c>
      <c r="K13" s="441"/>
      <c r="L13" s="340">
        <f>IF(K13="○",$D$10,0)</f>
        <v>0</v>
      </c>
      <c r="M13" s="342">
        <f>ROUNDDOWN(L13/1.3,1)</f>
        <v>0</v>
      </c>
      <c r="N13" s="345"/>
      <c r="P13" s="681"/>
      <c r="Q13" s="24" t="s">
        <v>312</v>
      </c>
      <c r="R13" s="367"/>
    </row>
    <row r="14" spans="1:18" ht="18.649999999999999" customHeight="1">
      <c r="A14" s="23"/>
      <c r="B14" s="355">
        <v>5</v>
      </c>
      <c r="C14" s="372" t="s">
        <v>430</v>
      </c>
      <c r="D14" s="658"/>
      <c r="E14" s="446" t="s">
        <v>422</v>
      </c>
      <c r="F14" s="373"/>
      <c r="G14" s="446">
        <f>IF(F14="○",$D$14,0)</f>
        <v>0</v>
      </c>
      <c r="H14" s="375">
        <f>ROUNDDOWN(G14/1.6,1)</f>
        <v>0</v>
      </c>
      <c r="I14" s="376"/>
      <c r="J14" s="377"/>
      <c r="K14" s="439"/>
      <c r="L14" s="439"/>
      <c r="M14" s="378"/>
      <c r="N14" s="379"/>
      <c r="P14" s="380" t="s">
        <v>431</v>
      </c>
    </row>
    <row r="15" spans="1:18" ht="18.649999999999999" customHeight="1">
      <c r="A15" s="23"/>
      <c r="B15" s="24">
        <v>6</v>
      </c>
      <c r="C15" s="354" t="s">
        <v>432</v>
      </c>
      <c r="D15" s="651"/>
      <c r="E15" s="374" t="s">
        <v>424</v>
      </c>
      <c r="F15" s="448"/>
      <c r="G15" s="374">
        <f>IF(F15="○",$D$14,0)</f>
        <v>0</v>
      </c>
      <c r="H15" s="358">
        <f>ROUNDDOWN(G15/1.5,1)</f>
        <v>0</v>
      </c>
      <c r="I15" s="359"/>
      <c r="J15" s="361"/>
      <c r="K15" s="361"/>
      <c r="L15" s="361"/>
      <c r="M15" s="381"/>
      <c r="N15" s="361"/>
    </row>
    <row r="16" spans="1:18" ht="18.649999999999999" customHeight="1">
      <c r="A16" s="23"/>
      <c r="B16" s="24">
        <v>7</v>
      </c>
      <c r="C16" s="25" t="s">
        <v>433</v>
      </c>
      <c r="D16" s="651"/>
      <c r="E16" s="26" t="s">
        <v>426</v>
      </c>
      <c r="F16" s="367"/>
      <c r="G16" s="374">
        <f>IF(F16="○",$D$14,0)</f>
        <v>0</v>
      </c>
      <c r="H16" s="337">
        <f>ROUNDDOWN(G16/1.4,1)</f>
        <v>0</v>
      </c>
      <c r="I16" s="38"/>
      <c r="J16" s="39"/>
      <c r="K16" s="39"/>
      <c r="L16" s="39"/>
      <c r="M16" s="382"/>
      <c r="N16" s="40"/>
    </row>
    <row r="17" spans="1:18" ht="18.649999999999999" customHeight="1" thickBot="1">
      <c r="A17" s="23"/>
      <c r="B17" s="370">
        <v>8</v>
      </c>
      <c r="C17" s="370" t="s">
        <v>434</v>
      </c>
      <c r="D17" s="652"/>
      <c r="E17" s="340" t="s">
        <v>429</v>
      </c>
      <c r="F17" s="371"/>
      <c r="G17" s="452">
        <f>IF(F17="○",$D$14,0)</f>
        <v>0</v>
      </c>
      <c r="H17" s="342">
        <f>ROUNDDOWN(G17/1.3,1)</f>
        <v>0</v>
      </c>
      <c r="I17" s="343"/>
      <c r="J17" s="345"/>
      <c r="K17" s="345"/>
      <c r="L17" s="345"/>
      <c r="M17" s="383"/>
      <c r="N17" s="345"/>
    </row>
    <row r="18" spans="1:18" ht="30.65" customHeight="1" thickBot="1">
      <c r="A18" s="23"/>
      <c r="B18" s="384">
        <v>9</v>
      </c>
      <c r="C18" s="347" t="s">
        <v>313</v>
      </c>
      <c r="D18" s="348"/>
      <c r="E18" s="656" t="s">
        <v>314</v>
      </c>
      <c r="F18" s="657"/>
      <c r="G18" s="385">
        <f>D18</f>
        <v>0</v>
      </c>
      <c r="H18" s="350">
        <f>ROUNDDOWN(G18/2,1)</f>
        <v>0</v>
      </c>
      <c r="I18" s="351"/>
      <c r="J18" s="353"/>
      <c r="K18" s="353"/>
      <c r="L18" s="353"/>
      <c r="M18" s="386"/>
      <c r="N18" s="353"/>
      <c r="Q18" s="31"/>
      <c r="R18" s="31"/>
    </row>
    <row r="19" spans="1:18" ht="18.649999999999999" customHeight="1">
      <c r="A19" s="23"/>
      <c r="B19" s="372">
        <v>10</v>
      </c>
      <c r="C19" s="387" t="s">
        <v>435</v>
      </c>
      <c r="D19" s="658"/>
      <c r="E19" s="372" t="s">
        <v>316</v>
      </c>
      <c r="F19" s="373"/>
      <c r="G19" s="388">
        <f>IF(F19="○",$D$19,0)</f>
        <v>0</v>
      </c>
      <c r="H19" s="375">
        <f>ROUNDDOWN(G19/4,1)</f>
        <v>0</v>
      </c>
      <c r="I19" s="376"/>
      <c r="J19" s="377"/>
      <c r="K19" s="377"/>
      <c r="L19" s="377"/>
      <c r="M19" s="378"/>
      <c r="N19" s="379"/>
    </row>
    <row r="20" spans="1:18" ht="18.649999999999999" customHeight="1">
      <c r="A20" s="23"/>
      <c r="B20" s="24">
        <v>11</v>
      </c>
      <c r="C20" s="25" t="s">
        <v>436</v>
      </c>
      <c r="D20" s="651"/>
      <c r="E20" s="24" t="s">
        <v>437</v>
      </c>
      <c r="F20" s="367"/>
      <c r="G20" s="26">
        <f t="shared" ref="G20:G21" si="0">IF(F20="○",$D$19,0)</f>
        <v>0</v>
      </c>
      <c r="H20" s="337">
        <f>ROUNDDOWN(G20/3.5,1)</f>
        <v>0</v>
      </c>
      <c r="I20" s="37"/>
      <c r="J20" s="39"/>
      <c r="K20" s="39"/>
      <c r="L20" s="39"/>
      <c r="M20" s="382"/>
      <c r="N20" s="40"/>
    </row>
    <row r="21" spans="1:18" ht="18.649999999999999" customHeight="1" thickBot="1">
      <c r="A21" s="23"/>
      <c r="B21" s="370">
        <v>12</v>
      </c>
      <c r="C21" s="339" t="s">
        <v>438</v>
      </c>
      <c r="D21" s="652"/>
      <c r="E21" s="370" t="s">
        <v>439</v>
      </c>
      <c r="F21" s="371"/>
      <c r="G21" s="340">
        <f t="shared" si="0"/>
        <v>0</v>
      </c>
      <c r="H21" s="342">
        <f>ROUNDDOWN(G21/3,1)</f>
        <v>0</v>
      </c>
      <c r="I21" s="343"/>
      <c r="J21" s="389"/>
      <c r="K21" s="389"/>
      <c r="L21" s="389"/>
      <c r="M21" s="383"/>
      <c r="N21" s="345"/>
    </row>
    <row r="22" spans="1:18" ht="19" customHeight="1">
      <c r="B22" s="372">
        <v>13</v>
      </c>
      <c r="C22" s="387" t="s">
        <v>440</v>
      </c>
      <c r="D22" s="658"/>
      <c r="E22" s="372" t="s">
        <v>441</v>
      </c>
      <c r="F22" s="373"/>
      <c r="G22" s="374">
        <f>IF(F22="○",$F$6-$D$10-$D$14-$D$18-$D$19,0)</f>
        <v>0</v>
      </c>
      <c r="H22" s="375">
        <f>ROUNDDOWN(G22/5.5,1)</f>
        <v>0</v>
      </c>
      <c r="I22" s="376"/>
      <c r="J22" s="379"/>
      <c r="K22" s="379"/>
      <c r="L22" s="379"/>
      <c r="M22" s="378"/>
      <c r="N22" s="379"/>
    </row>
    <row r="23" spans="1:18" ht="19" customHeight="1">
      <c r="B23" s="24">
        <v>14</v>
      </c>
      <c r="C23" s="25" t="s">
        <v>442</v>
      </c>
      <c r="D23" s="651"/>
      <c r="E23" s="24" t="s">
        <v>443</v>
      </c>
      <c r="F23" s="367"/>
      <c r="G23" s="374">
        <f t="shared" ref="G23:G24" si="1">IF(F23="○",$F$6-$D$10-$D$14-$D$18-$D$19,0)</f>
        <v>0</v>
      </c>
      <c r="H23" s="337">
        <f>ROUNDDOWN(G23/5,1)</f>
        <v>0</v>
      </c>
      <c r="I23" s="37"/>
      <c r="J23" s="40"/>
      <c r="K23" s="40"/>
      <c r="L23" s="40"/>
      <c r="M23" s="382"/>
      <c r="N23" s="40"/>
    </row>
    <row r="24" spans="1:18" ht="19" customHeight="1">
      <c r="B24" s="24">
        <v>15</v>
      </c>
      <c r="C24" s="25" t="s">
        <v>444</v>
      </c>
      <c r="D24" s="651"/>
      <c r="E24" s="24" t="s">
        <v>445</v>
      </c>
      <c r="F24" s="367"/>
      <c r="G24" s="374">
        <f t="shared" si="1"/>
        <v>0</v>
      </c>
      <c r="H24" s="337">
        <f>ROUNDDOWN(G24/4.5,1)</f>
        <v>0</v>
      </c>
      <c r="I24" s="37"/>
      <c r="J24" s="40"/>
      <c r="K24" s="40"/>
      <c r="L24" s="40"/>
      <c r="M24" s="382"/>
      <c r="N24" s="40"/>
    </row>
    <row r="25" spans="1:18" ht="19" customHeight="1" thickBot="1">
      <c r="B25" s="370">
        <v>16</v>
      </c>
      <c r="C25" s="339" t="s">
        <v>446</v>
      </c>
      <c r="D25" s="652"/>
      <c r="E25" s="370" t="s">
        <v>447</v>
      </c>
      <c r="F25" s="371"/>
      <c r="G25" s="340">
        <f>IF(F25="○",$F$6-$D$10-$D$14-$D$18-$D$19,0)</f>
        <v>0</v>
      </c>
      <c r="H25" s="342">
        <f>ROUNDDOWN(G25/4,1)</f>
        <v>0</v>
      </c>
      <c r="I25" s="343"/>
      <c r="J25" s="345"/>
      <c r="K25" s="345"/>
      <c r="L25" s="345"/>
      <c r="M25" s="383"/>
      <c r="N25" s="345"/>
    </row>
    <row r="26" spans="1:18" ht="19" customHeight="1">
      <c r="B26" s="355"/>
      <c r="C26" s="354" t="s">
        <v>322</v>
      </c>
      <c r="D26" s="390">
        <f>SUM(D10:D25)</f>
        <v>0</v>
      </c>
      <c r="E26" s="374"/>
      <c r="F26" s="333"/>
      <c r="G26" s="374">
        <f>SUM(G10:G25)</f>
        <v>0</v>
      </c>
      <c r="H26" s="358">
        <f>SUM(H10:H25)</f>
        <v>0</v>
      </c>
      <c r="I26" s="390">
        <f>IF(F6&lt;=45,ROUNDUP(H26,0)+1,ROUNDUP(H26,0))</f>
        <v>1</v>
      </c>
      <c r="J26" s="391"/>
      <c r="K26" s="391"/>
      <c r="L26" s="391"/>
      <c r="M26" s="358">
        <f>SUM(M10:M25)</f>
        <v>0</v>
      </c>
      <c r="N26" s="390">
        <f>ROUNDUP(M26,0)</f>
        <v>0</v>
      </c>
    </row>
    <row r="27" spans="1:18" ht="36.65" customHeight="1">
      <c r="B27" s="22"/>
      <c r="D27" s="392" t="s">
        <v>448</v>
      </c>
      <c r="F27" s="392" t="s">
        <v>324</v>
      </c>
      <c r="G27" s="330"/>
      <c r="H27" s="13"/>
      <c r="K27" s="23" t="s">
        <v>449</v>
      </c>
    </row>
    <row r="28" spans="1:18" ht="16.5" customHeight="1">
      <c r="B28" s="22"/>
      <c r="D28" s="392"/>
      <c r="E28" s="393"/>
      <c r="F28" s="392"/>
      <c r="G28" s="330"/>
      <c r="H28" s="13"/>
      <c r="K28" s="23"/>
    </row>
    <row r="29" spans="1:18" ht="37" customHeight="1" thickBot="1">
      <c r="A29" s="23"/>
      <c r="C29" s="394" t="s">
        <v>450</v>
      </c>
      <c r="D29" s="32" t="s">
        <v>286</v>
      </c>
      <c r="E29" s="682" t="s">
        <v>413</v>
      </c>
      <c r="F29" s="683"/>
      <c r="G29" s="682" t="s">
        <v>415</v>
      </c>
      <c r="H29" s="683"/>
      <c r="I29" s="27" t="s">
        <v>451</v>
      </c>
      <c r="J29"/>
      <c r="K29"/>
    </row>
    <row r="30" spans="1:18" ht="19" customHeight="1">
      <c r="D30" s="672">
        <f>F6</f>
        <v>0</v>
      </c>
      <c r="E30" s="372" t="s">
        <v>452</v>
      </c>
      <c r="F30" s="373"/>
      <c r="G30" s="675">
        <f>IF(F30="○",ROUNDDOWN($D$30/5.5,1),0)</f>
        <v>0</v>
      </c>
      <c r="H30" s="675"/>
      <c r="I30" s="376"/>
      <c r="J30"/>
      <c r="K30" s="193" t="s">
        <v>453</v>
      </c>
      <c r="L30" s="194">
        <f>IF(R12+R13&gt;1,1,0)</f>
        <v>0</v>
      </c>
    </row>
    <row r="31" spans="1:18" ht="19" customHeight="1">
      <c r="D31" s="673"/>
      <c r="E31" s="24" t="s">
        <v>454</v>
      </c>
      <c r="F31" s="367"/>
      <c r="G31" s="676">
        <f>IF(F31="○",ROUNDDOWN($D$30/5,1),0)</f>
        <v>0</v>
      </c>
      <c r="H31" s="676"/>
      <c r="I31" s="37"/>
      <c r="J31"/>
      <c r="K31"/>
      <c r="L31"/>
    </row>
    <row r="32" spans="1:18" ht="19" customHeight="1">
      <c r="D32" s="673"/>
      <c r="E32" s="24" t="s">
        <v>455</v>
      </c>
      <c r="F32" s="367"/>
      <c r="G32" s="676">
        <f>IF(F32="○",ROUNDDOWN($D$30/4.5,1),0)</f>
        <v>0</v>
      </c>
      <c r="H32" s="676"/>
      <c r="I32" s="37"/>
      <c r="J32"/>
      <c r="K32"/>
      <c r="L32"/>
    </row>
    <row r="33" spans="1:17" ht="19" customHeight="1" thickBot="1">
      <c r="D33" s="674"/>
      <c r="E33" s="370" t="s">
        <v>456</v>
      </c>
      <c r="F33" s="371"/>
      <c r="G33" s="677">
        <f>IF(F33="○",ROUNDDOWN($D$30/4,1),0)</f>
        <v>0</v>
      </c>
      <c r="H33" s="677"/>
      <c r="I33" s="343"/>
      <c r="J33"/>
      <c r="K33"/>
      <c r="L33"/>
    </row>
    <row r="34" spans="1:17" ht="19" customHeight="1">
      <c r="D34" s="395"/>
      <c r="E34" s="395"/>
      <c r="F34" s="396"/>
      <c r="G34" s="675">
        <f>SUM(G30:H33)</f>
        <v>0</v>
      </c>
      <c r="H34" s="684"/>
      <c r="I34" s="390">
        <f>IF(G34&gt;1,(ROUNDUP(G34,0)),(1))</f>
        <v>1</v>
      </c>
      <c r="J34" s="397"/>
      <c r="K34"/>
      <c r="L34"/>
    </row>
    <row r="35" spans="1:17" ht="54.65" customHeight="1">
      <c r="B35" s="22"/>
      <c r="F35" s="259" t="s">
        <v>324</v>
      </c>
      <c r="G35" s="398"/>
    </row>
    <row r="36" spans="1:17" ht="23.5" customHeight="1">
      <c r="B36" s="22"/>
    </row>
    <row r="37" spans="1:17" ht="19" customHeight="1">
      <c r="B37" s="22"/>
    </row>
    <row r="38" spans="1:17" ht="18" customHeight="1">
      <c r="B38" s="22" t="s">
        <v>326</v>
      </c>
      <c r="C38" s="185" t="s">
        <v>327</v>
      </c>
    </row>
    <row r="39" spans="1:17" ht="20.5" customHeight="1">
      <c r="B39" s="22"/>
      <c r="C39" s="23" t="s">
        <v>328</v>
      </c>
    </row>
    <row r="40" spans="1:17" s="13" customFormat="1" ht="56.15" customHeight="1">
      <c r="A40" s="33"/>
      <c r="B40" s="322"/>
      <c r="C40" s="186" t="s">
        <v>329</v>
      </c>
      <c r="D40" s="322" t="s">
        <v>330</v>
      </c>
      <c r="E40" s="322" t="s">
        <v>331</v>
      </c>
      <c r="F40" s="322" t="s">
        <v>332</v>
      </c>
      <c r="G40" s="326" t="s">
        <v>333</v>
      </c>
      <c r="H40" s="322" t="s">
        <v>334</v>
      </c>
      <c r="I40" s="322" t="s">
        <v>335</v>
      </c>
      <c r="J40" s="644" t="s">
        <v>336</v>
      </c>
      <c r="K40" s="645"/>
      <c r="L40" s="645"/>
      <c r="M40" s="645"/>
      <c r="N40" s="646"/>
    </row>
    <row r="41" spans="1:17" s="13" customFormat="1" ht="19.399999999999999" customHeight="1">
      <c r="A41" s="33"/>
      <c r="B41" s="187" t="s">
        <v>337</v>
      </c>
      <c r="C41" s="188" t="s">
        <v>338</v>
      </c>
      <c r="D41" s="187" t="s">
        <v>339</v>
      </c>
      <c r="E41" s="187" t="s">
        <v>340</v>
      </c>
      <c r="F41" s="187" t="s">
        <v>341</v>
      </c>
      <c r="G41" s="189"/>
      <c r="H41" s="187" t="s">
        <v>342</v>
      </c>
      <c r="I41" s="189"/>
      <c r="J41" s="670" t="s">
        <v>343</v>
      </c>
      <c r="K41" s="670" t="s">
        <v>344</v>
      </c>
      <c r="L41" s="671" t="s">
        <v>345</v>
      </c>
      <c r="M41" s="671" t="s">
        <v>346</v>
      </c>
      <c r="N41" s="671" t="s">
        <v>347</v>
      </c>
      <c r="O41" s="321"/>
      <c r="Q41" s="662" t="s">
        <v>348</v>
      </c>
    </row>
    <row r="42" spans="1:17" s="13" customFormat="1" ht="19.399999999999999" customHeight="1">
      <c r="A42" s="33"/>
      <c r="B42" s="187" t="s">
        <v>337</v>
      </c>
      <c r="C42" s="188" t="s">
        <v>349</v>
      </c>
      <c r="D42" s="187" t="s">
        <v>350</v>
      </c>
      <c r="E42" s="187" t="s">
        <v>340</v>
      </c>
      <c r="F42" s="187" t="s">
        <v>351</v>
      </c>
      <c r="G42" s="189"/>
      <c r="H42" s="187" t="s">
        <v>352</v>
      </c>
      <c r="I42" s="189" t="s">
        <v>353</v>
      </c>
      <c r="J42" s="670"/>
      <c r="K42" s="670"/>
      <c r="L42" s="671"/>
      <c r="M42" s="671"/>
      <c r="N42" s="671"/>
      <c r="O42" s="321"/>
      <c r="Q42" s="662"/>
    </row>
    <row r="43" spans="1:17" s="13" customFormat="1" ht="19.399999999999999" customHeight="1">
      <c r="A43" s="33"/>
      <c r="B43" s="187" t="s">
        <v>337</v>
      </c>
      <c r="C43" s="188" t="s">
        <v>354</v>
      </c>
      <c r="D43" s="187" t="s">
        <v>355</v>
      </c>
      <c r="E43" s="187" t="s">
        <v>356</v>
      </c>
      <c r="F43" s="187" t="s">
        <v>357</v>
      </c>
      <c r="G43" s="189" t="s">
        <v>358</v>
      </c>
      <c r="H43" s="187" t="s">
        <v>359</v>
      </c>
      <c r="I43" s="189"/>
      <c r="J43" s="670"/>
      <c r="K43" s="670"/>
      <c r="L43" s="671"/>
      <c r="M43" s="671"/>
      <c r="N43" s="671"/>
      <c r="O43" s="321"/>
      <c r="Q43" s="662"/>
    </row>
    <row r="44" spans="1:17" ht="19.399999999999999" customHeight="1">
      <c r="B44" s="366">
        <v>1</v>
      </c>
      <c r="C44" s="366"/>
      <c r="D44" s="366"/>
      <c r="E44" s="367"/>
      <c r="F44" s="366"/>
      <c r="G44" s="366"/>
      <c r="H44" s="367"/>
      <c r="I44" s="366"/>
      <c r="J44" s="190" t="s">
        <v>338</v>
      </c>
      <c r="K44" s="191">
        <f>COUNTIF($C$44:$C$123,"施設長")</f>
        <v>0</v>
      </c>
      <c r="L44" s="191">
        <f>COUNTIFS($C$44:$C$123,"施設長",$E$44:$E$123,"常勤")</f>
        <v>0</v>
      </c>
      <c r="M44" s="191">
        <f>COUNTIFS($C$44:$C$123,"施設長",$E$44:$E$123,"常勤的非常勤")</f>
        <v>0</v>
      </c>
      <c r="N44" s="191">
        <f>COUNTIFS($C$44:$C$123,"施設長",$E$44:$E$123,"非常勤")</f>
        <v>0</v>
      </c>
      <c r="Q44" s="12" t="s">
        <v>340</v>
      </c>
    </row>
    <row r="45" spans="1:17" ht="19.399999999999999" customHeight="1">
      <c r="B45" s="366">
        <v>2</v>
      </c>
      <c r="C45" s="366"/>
      <c r="D45" s="366"/>
      <c r="E45" s="367"/>
      <c r="F45" s="366"/>
      <c r="G45" s="366"/>
      <c r="H45" s="367"/>
      <c r="I45" s="366"/>
      <c r="J45" s="190" t="s">
        <v>349</v>
      </c>
      <c r="K45" s="191">
        <f>COUNTIF($C$44:$C$123,"児童指導員")</f>
        <v>0</v>
      </c>
      <c r="L45" s="191">
        <f>COUNTIFS($C$44:$C$123,"児童指導員",$E$44:$E$123,"常勤")</f>
        <v>0</v>
      </c>
      <c r="M45" s="191">
        <f>COUNTIFS($C$44:$C$123,"児童指導員",$E$44:$E$123,"常勤的非常勤")</f>
        <v>0</v>
      </c>
      <c r="N45" s="191">
        <f>COUNTIFS($C$44:$C$123,"児童指導員",$E$44:$E$123,"非常勤")</f>
        <v>0</v>
      </c>
      <c r="Q45" s="12" t="s">
        <v>360</v>
      </c>
    </row>
    <row r="46" spans="1:17" ht="19.399999999999999" customHeight="1">
      <c r="B46" s="366">
        <v>3</v>
      </c>
      <c r="C46" s="366"/>
      <c r="D46" s="366"/>
      <c r="E46" s="367"/>
      <c r="F46" s="366"/>
      <c r="G46" s="366"/>
      <c r="H46" s="367"/>
      <c r="I46" s="366"/>
      <c r="J46" s="190" t="s">
        <v>361</v>
      </c>
      <c r="K46" s="191">
        <f>COUNTIF($C$44:$C$123,"保育士")</f>
        <v>0</v>
      </c>
      <c r="L46" s="191">
        <f>COUNTIFS($C$44:$C$123,"保育士",$E$44:$E$123,"常勤")</f>
        <v>0</v>
      </c>
      <c r="M46" s="191">
        <f>COUNTIFS($C$44:$C$123,"保育士",$E$44:$E$123,"常勤的非常勤")</f>
        <v>0</v>
      </c>
      <c r="N46" s="191">
        <f>COUNTIFS($C$44:$C$123,"保育士",$E$44:$E$123,"非常勤")</f>
        <v>0</v>
      </c>
      <c r="Q46" s="12" t="s">
        <v>356</v>
      </c>
    </row>
    <row r="47" spans="1:17" ht="19.399999999999999" customHeight="1">
      <c r="B47" s="366">
        <v>4</v>
      </c>
      <c r="C47" s="366"/>
      <c r="D47" s="366"/>
      <c r="E47" s="367"/>
      <c r="F47" s="366"/>
      <c r="G47" s="366"/>
      <c r="H47" s="367"/>
      <c r="I47" s="366"/>
      <c r="J47" s="190" t="s">
        <v>362</v>
      </c>
      <c r="K47" s="191">
        <f>COUNTIF($C$44:$C$123,"医師又は嘱託医")</f>
        <v>0</v>
      </c>
      <c r="L47" s="191">
        <f>COUNTIFS($C$44:$C$123,"医師又は嘱託医",$E$44:$E$123,"常勤")</f>
        <v>0</v>
      </c>
      <c r="M47" s="191">
        <f>COUNTIFS($C$44:$C$123,"医師又は嘱託医",$E$44:$E$123,"常勤的非常勤")</f>
        <v>0</v>
      </c>
      <c r="N47" s="191">
        <f>COUNTIFS($C$44:$C$123,"医師又は嘱託医",$E$44:$E$123,"非常勤")</f>
        <v>0</v>
      </c>
    </row>
    <row r="48" spans="1:17" ht="19.399999999999999" customHeight="1">
      <c r="B48" s="366">
        <v>5</v>
      </c>
      <c r="C48" s="366"/>
      <c r="D48" s="366"/>
      <c r="E48" s="367"/>
      <c r="F48" s="366"/>
      <c r="G48" s="366"/>
      <c r="H48" s="367"/>
      <c r="I48" s="366"/>
      <c r="J48" s="190" t="s">
        <v>363</v>
      </c>
      <c r="K48" s="191">
        <f>COUNTIF($C$44:$C$123,"看護師")</f>
        <v>0</v>
      </c>
      <c r="L48" s="191">
        <f>COUNTIFS($C$44:$C$123,"看護師",$E$44:$E$123,"常勤")</f>
        <v>0</v>
      </c>
      <c r="M48" s="191">
        <f>COUNTIFS($C$44:$C$123,"看護師",$E$44:$E$123,"常勤的非常勤")</f>
        <v>0</v>
      </c>
      <c r="N48" s="191">
        <f>COUNTIFS($C$44:$C$123,"看護師",$E$44:$E$123,"非常勤")</f>
        <v>0</v>
      </c>
      <c r="Q48" s="12" t="s">
        <v>22</v>
      </c>
    </row>
    <row r="49" spans="2:17" ht="19.399999999999999" customHeight="1">
      <c r="B49" s="366">
        <v>6</v>
      </c>
      <c r="C49" s="366"/>
      <c r="D49" s="366"/>
      <c r="E49" s="367"/>
      <c r="F49" s="366"/>
      <c r="G49" s="366"/>
      <c r="H49" s="367"/>
      <c r="I49" s="366"/>
      <c r="J49" s="190" t="s">
        <v>364</v>
      </c>
      <c r="K49" s="191">
        <f>COUNTIF($C$44:$C$123,"准看護師")</f>
        <v>0</v>
      </c>
      <c r="L49" s="191">
        <f>COUNTIFS($C$44:$C$123,"准看護師",$E$44:$E$123,"常勤")</f>
        <v>0</v>
      </c>
      <c r="M49" s="191">
        <f>COUNTIFS($C$44:$C$123,"准看護師",$E$44:$E$123,"常勤的非常勤")</f>
        <v>0</v>
      </c>
      <c r="N49" s="191">
        <f>COUNTIFS($C$44:$C$123,"准看護師",$F$44:$F$123,"非常勤")</f>
        <v>0</v>
      </c>
    </row>
    <row r="50" spans="2:17" ht="19.399999999999999" customHeight="1">
      <c r="B50" s="366">
        <v>7</v>
      </c>
      <c r="C50" s="366"/>
      <c r="D50" s="366"/>
      <c r="E50" s="367"/>
      <c r="F50" s="366"/>
      <c r="G50" s="366"/>
      <c r="H50" s="367"/>
      <c r="I50" s="366"/>
      <c r="J50" s="190" t="s">
        <v>365</v>
      </c>
      <c r="K50" s="191">
        <f>COUNTIF($C$44:$C$123,"事務員")</f>
        <v>0</v>
      </c>
      <c r="L50" s="191">
        <f>COUNTIFS($C$44:$C$123,"事務員",$E$44:$E$123,"常勤")</f>
        <v>0</v>
      </c>
      <c r="M50" s="191">
        <f>COUNTIFS($C$44:$C$123,"事務員",$F$44:$F$123,"常勤的非常勤")</f>
        <v>0</v>
      </c>
      <c r="N50" s="191">
        <f>COUNTIFS($C$44:$C$123,"事務員",$E$44:$E$123,"非常勤")</f>
        <v>0</v>
      </c>
    </row>
    <row r="51" spans="2:17" ht="19.399999999999999" customHeight="1">
      <c r="B51" s="366">
        <v>8</v>
      </c>
      <c r="C51" s="366"/>
      <c r="D51" s="366"/>
      <c r="E51" s="367"/>
      <c r="F51" s="366"/>
      <c r="G51" s="366"/>
      <c r="H51" s="367"/>
      <c r="I51" s="366"/>
      <c r="J51" s="190" t="s">
        <v>366</v>
      </c>
      <c r="K51" s="191">
        <f>COUNTIF($C$44:$C$123,"栄養士")</f>
        <v>0</v>
      </c>
      <c r="L51" s="191">
        <f>COUNTIFS($C$44:$C$123,"栄養士",$E$44:$E$123,"常勤")</f>
        <v>0</v>
      </c>
      <c r="M51" s="191">
        <f>COUNTIFS($C$44:$C$123,"栄養士",$E$44:$E$123,"常勤的非常勤")</f>
        <v>0</v>
      </c>
      <c r="N51" s="191">
        <f>COUNTIFS($C$44:$C$123,"栄養士",$F$44:$F$123,"常勤的非常勤")</f>
        <v>0</v>
      </c>
      <c r="Q51" s="12" t="s">
        <v>342</v>
      </c>
    </row>
    <row r="52" spans="2:17" ht="19.399999999999999" customHeight="1">
      <c r="B52" s="366">
        <v>9</v>
      </c>
      <c r="C52" s="366"/>
      <c r="D52" s="366"/>
      <c r="E52" s="367"/>
      <c r="F52" s="366"/>
      <c r="G52" s="366"/>
      <c r="H52" s="367"/>
      <c r="I52" s="366"/>
      <c r="J52" s="190" t="s">
        <v>367</v>
      </c>
      <c r="K52" s="191">
        <f>COUNTIF($C$44:$C$123,"調理員")</f>
        <v>0</v>
      </c>
      <c r="L52" s="191">
        <f>COUNTIFS($C$44:$C$123,"調理員",$E$44:$E$123,"常勤")</f>
        <v>0</v>
      </c>
      <c r="M52" s="191">
        <f>COUNTIFS($C$44:$C$123,"調理員",$E$44:$E$123,"常勤的非常勤")</f>
        <v>0</v>
      </c>
      <c r="N52" s="191">
        <f>COUNTIFS($C$44:$C$123,"調理員",$E$44:$E$123,"非常勤")</f>
        <v>0</v>
      </c>
      <c r="Q52" s="12" t="s">
        <v>368</v>
      </c>
    </row>
    <row r="53" spans="2:17" ht="19.399999999999999" customHeight="1">
      <c r="B53" s="366">
        <v>10</v>
      </c>
      <c r="C53" s="366"/>
      <c r="D53" s="366"/>
      <c r="E53" s="367"/>
      <c r="F53" s="366"/>
      <c r="G53" s="366"/>
      <c r="H53" s="367"/>
      <c r="I53" s="366"/>
      <c r="J53" s="190" t="s">
        <v>369</v>
      </c>
      <c r="K53" s="191">
        <f>COUNTIF($C$44:$C$123,"心理療法担当職員")</f>
        <v>0</v>
      </c>
      <c r="L53" s="191">
        <f>COUNTIFS($C$44:$C$123,"心理療法担当職員",$E$44:$E$123,"常勤")</f>
        <v>0</v>
      </c>
      <c r="M53" s="191">
        <f>COUNTIFS($C$44:$C$123,"心理療法担当職員",$E$44:$E$123,"常勤的非常勤")</f>
        <v>0</v>
      </c>
      <c r="N53" s="191">
        <f>COUNTIFS($C$44:$C$123,"心理療法職員",$E$44:$E$123,"非常勤")</f>
        <v>0</v>
      </c>
      <c r="Q53" s="12" t="s">
        <v>370</v>
      </c>
    </row>
    <row r="54" spans="2:17" ht="19.399999999999999" customHeight="1">
      <c r="B54" s="366">
        <v>11</v>
      </c>
      <c r="C54" s="366"/>
      <c r="D54" s="366"/>
      <c r="E54" s="367"/>
      <c r="F54" s="366"/>
      <c r="G54" s="366"/>
      <c r="H54" s="367"/>
      <c r="I54" s="366"/>
      <c r="J54" s="190" t="s">
        <v>371</v>
      </c>
      <c r="K54" s="191">
        <f>COUNTIF($C$44:$C$123,"個別対応職員")</f>
        <v>0</v>
      </c>
      <c r="L54" s="191">
        <f>COUNTIFS($C$44:$C$123,"個別対応職員",$E$44:$E$123,"常勤")</f>
        <v>0</v>
      </c>
      <c r="M54" s="191">
        <f>COUNTIFS($C$44:$C$123,"個別対応職員",$F$44:$F$123,"常勤的非常勤")</f>
        <v>0</v>
      </c>
      <c r="N54" s="191">
        <f>COUNTIFS($C$44:$C$123,"個別対応職員",$F$44:$F$123,"非常勤")</f>
        <v>0</v>
      </c>
      <c r="Q54" s="12" t="s">
        <v>352</v>
      </c>
    </row>
    <row r="55" spans="2:17" ht="19.399999999999999" customHeight="1">
      <c r="B55" s="366">
        <v>12</v>
      </c>
      <c r="C55" s="366"/>
      <c r="D55" s="366"/>
      <c r="E55" s="367"/>
      <c r="F55" s="366"/>
      <c r="G55" s="366"/>
      <c r="H55" s="367"/>
      <c r="I55" s="366"/>
      <c r="J55" s="190" t="s">
        <v>354</v>
      </c>
      <c r="K55" s="191">
        <f>COUNTIF($C$44:$C$123,"家庭支援専門相談員")</f>
        <v>0</v>
      </c>
      <c r="L55" s="191">
        <f>COUNTIFS($C$44:$C$123,"家庭支援専門相談員",$F$44:$F$123,"常勤")</f>
        <v>0</v>
      </c>
      <c r="M55" s="191">
        <f>COUNTIFS($C$44:$C$123,"家庭支援専門相談員",$E$44:$E$123,"常勤的非常勤")</f>
        <v>0</v>
      </c>
      <c r="N55" s="191">
        <f>COUNTIFS($C$44:$C$123,"家庭支援専門相談員",$E$44:$E$123,"非常勤")</f>
        <v>0</v>
      </c>
      <c r="Q55" s="12" t="s">
        <v>372</v>
      </c>
    </row>
    <row r="56" spans="2:17" ht="19.399999999999999" customHeight="1">
      <c r="B56" s="366">
        <v>13</v>
      </c>
      <c r="C56" s="366"/>
      <c r="D56" s="366"/>
      <c r="E56" s="367"/>
      <c r="F56" s="366"/>
      <c r="G56" s="366"/>
      <c r="H56" s="367"/>
      <c r="I56" s="366"/>
      <c r="J56" s="190" t="s">
        <v>373</v>
      </c>
      <c r="K56" s="191">
        <f>COUNTIF($C$44:$C$123,"里親支援専門相談員")</f>
        <v>0</v>
      </c>
      <c r="L56" s="191">
        <f>COUNTIFS($C$44:$C$123,"里親支援専門相談員",$E$44:$E$123,"常勤")</f>
        <v>0</v>
      </c>
      <c r="M56" s="191">
        <f>COUNTIFS($C$44:$C$123,"里親支援専門相談員",$E$44:$E$123,"常勤的非常勤")</f>
        <v>0</v>
      </c>
      <c r="N56" s="191">
        <f>COUNTIFS($C$44:$C$123,"里親支援専門相談員",$E$44:$E$123,"非常勤")</f>
        <v>0</v>
      </c>
      <c r="Q56" s="12" t="s">
        <v>359</v>
      </c>
    </row>
    <row r="57" spans="2:17" ht="19.399999999999999" customHeight="1">
      <c r="B57" s="366">
        <v>14</v>
      </c>
      <c r="C57" s="366"/>
      <c r="D57" s="366"/>
      <c r="E57" s="367"/>
      <c r="F57" s="366"/>
      <c r="G57" s="366"/>
      <c r="H57" s="367"/>
      <c r="I57" s="366"/>
      <c r="J57" s="190" t="s">
        <v>374</v>
      </c>
      <c r="K57" s="191">
        <f>COUNTIF($C$44:$C$123,"自立支援担当職員")</f>
        <v>0</v>
      </c>
      <c r="L57" s="191">
        <f>COUNTIFS($C$44:$C$123,"自立支援担当職員",$E$44:$E$123,"常勤")</f>
        <v>0</v>
      </c>
      <c r="M57" s="191">
        <f>COUNTIFS($C$44:$C$123,"自立支援担当職員",$E$44:$E$123,"常勤的非常勤")</f>
        <v>0</v>
      </c>
      <c r="N57" s="191">
        <f>COUNTIFS($C$44:$C$123,"自立支援担当職員",$E$44:$E$123,"非常勤")</f>
        <v>0</v>
      </c>
      <c r="Q57" s="12" t="s">
        <v>375</v>
      </c>
    </row>
    <row r="58" spans="2:17" ht="19.399999999999999" customHeight="1">
      <c r="B58" s="366">
        <v>15</v>
      </c>
      <c r="C58" s="366"/>
      <c r="D58" s="366"/>
      <c r="E58" s="367"/>
      <c r="F58" s="366"/>
      <c r="G58" s="366"/>
      <c r="H58" s="367"/>
      <c r="I58" s="366"/>
      <c r="J58" s="190" t="s">
        <v>376</v>
      </c>
      <c r="K58" s="191">
        <f>COUNTIF($C$44:$C$123,"職業指導員")</f>
        <v>0</v>
      </c>
      <c r="L58" s="191">
        <f>COUNTIFS($C$44:$C$123,"職業指導員",$E$44:$E$123,"常勤")</f>
        <v>0</v>
      </c>
      <c r="M58" s="191">
        <f>COUNTIFS($C$44:$C$123,"職業指導員",$F$44:$F$123,"常勤的非常勤")</f>
        <v>0</v>
      </c>
      <c r="N58" s="191">
        <f>COUNTIFS($C$44:$C$123,"職業指導員",$E$44:$E$123,"非常勤")</f>
        <v>0</v>
      </c>
      <c r="Q58" s="12" t="s">
        <v>377</v>
      </c>
    </row>
    <row r="59" spans="2:17" ht="19.399999999999999" customHeight="1">
      <c r="B59" s="366">
        <v>16</v>
      </c>
      <c r="C59" s="366"/>
      <c r="D59" s="366"/>
      <c r="E59" s="367"/>
      <c r="F59" s="366"/>
      <c r="G59" s="366"/>
      <c r="H59" s="367"/>
      <c r="I59" s="366"/>
      <c r="J59" s="190" t="s">
        <v>378</v>
      </c>
      <c r="K59" s="191">
        <f>COUNTIF($C$44:$C$123,"その他（処遇補助）")</f>
        <v>0</v>
      </c>
      <c r="L59" s="191">
        <f>COUNTIFS($C$44:$C$123,"その他（処遇補助）",$E$44:$E$123,"常勤")</f>
        <v>0</v>
      </c>
      <c r="M59" s="191">
        <f>COUNTIFS($C$44:$C$123,"その他（処遇補助）",$E$44:$E$123,"常勤的非常勤")</f>
        <v>0</v>
      </c>
      <c r="N59" s="191">
        <f>COUNTIFS($C$44:$C$123,"その他（処遇補助）",$E$44:$E$123,"非常勤")</f>
        <v>0</v>
      </c>
      <c r="Q59" s="12" t="s">
        <v>379</v>
      </c>
    </row>
    <row r="60" spans="2:17" ht="19.399999999999999" customHeight="1">
      <c r="B60" s="366">
        <v>17</v>
      </c>
      <c r="C60" s="366"/>
      <c r="D60" s="366"/>
      <c r="E60" s="367"/>
      <c r="F60" s="366"/>
      <c r="G60" s="366"/>
      <c r="H60" s="367"/>
      <c r="I60" s="366"/>
      <c r="J60" s="190" t="s">
        <v>380</v>
      </c>
      <c r="K60" s="191">
        <f>COUNTIF($C$44:$C$123,"その他（縫製員）")</f>
        <v>0</v>
      </c>
      <c r="L60" s="191">
        <f>COUNTIFS($C$44:$C$123,"その他（縫製員）",$E$44:$E$123,"常勤")</f>
        <v>0</v>
      </c>
      <c r="M60" s="191">
        <f>COUNTIFS($C$44:$C$123,"その他（縫製員）",$E$44:$E$123,"常勤的非常勤")</f>
        <v>0</v>
      </c>
      <c r="N60" s="191">
        <f>COUNTIFS($C$44:$C$123,"その他（縫製員）",$E$44:$E$123,"非常勤")</f>
        <v>0</v>
      </c>
    </row>
    <row r="61" spans="2:17" ht="19.399999999999999" customHeight="1">
      <c r="B61" s="366">
        <v>18</v>
      </c>
      <c r="C61" s="366"/>
      <c r="D61" s="366"/>
      <c r="E61" s="367"/>
      <c r="F61" s="366"/>
      <c r="G61" s="366"/>
      <c r="H61" s="367"/>
      <c r="I61" s="366"/>
      <c r="J61" s="190" t="s">
        <v>381</v>
      </c>
      <c r="K61" s="191">
        <f>COUNTIF($C$44:$C$123,"その他（作業療法士）")</f>
        <v>0</v>
      </c>
      <c r="L61" s="191">
        <f>COUNTIFS($C$44:$C$123,"その他（作業療法士）",$E$44:$E$123,"常勤")</f>
        <v>0</v>
      </c>
      <c r="M61" s="191">
        <f>COUNTIFS($C$44:$C$123,"その他（作業療法士）",$E$44:$E$123,"常勤的非常勤")</f>
        <v>0</v>
      </c>
      <c r="N61" s="191">
        <f>COUNTIFS($C$44:$C$123,"その他（作業療法士）",$E$44:$E$123,"非常勤")</f>
        <v>0</v>
      </c>
    </row>
    <row r="62" spans="2:17" ht="19.399999999999999" customHeight="1">
      <c r="B62" s="366">
        <v>19</v>
      </c>
      <c r="C62" s="366"/>
      <c r="D62" s="366"/>
      <c r="E62" s="367"/>
      <c r="F62" s="366"/>
      <c r="G62" s="366"/>
      <c r="H62" s="367"/>
      <c r="I62" s="366"/>
      <c r="J62" s="190" t="s">
        <v>382</v>
      </c>
      <c r="K62" s="191">
        <f>COUNTIF($C$44:$C$123,"その他（特別指導員）")</f>
        <v>0</v>
      </c>
      <c r="L62" s="191">
        <f>COUNTIFS($C$44:$C$123,"その他（特別指導員）",$E$44:$E$123,"常勤")</f>
        <v>0</v>
      </c>
      <c r="M62" s="191">
        <f>COUNTIFS($C$44:$C$123,"その他（特別指導員）",$E$44:$E$123,"常勤的非常勤")</f>
        <v>0</v>
      </c>
      <c r="N62" s="191">
        <f>COUNTIFS($C$44:$C$123,"その他（特別指導員）",$E$44:$E$123,"非常勤")</f>
        <v>0</v>
      </c>
    </row>
    <row r="63" spans="2:17" ht="19.399999999999999" customHeight="1">
      <c r="B63" s="366">
        <v>20</v>
      </c>
      <c r="C63" s="366"/>
      <c r="D63" s="366"/>
      <c r="E63" s="367"/>
      <c r="F63" s="366"/>
      <c r="G63" s="366"/>
      <c r="H63" s="367"/>
      <c r="I63" s="366"/>
      <c r="J63" s="190" t="s">
        <v>383</v>
      </c>
      <c r="K63" s="191">
        <f>COUNTIF($C$44:$C$123,"その他（学習指導員）")</f>
        <v>0</v>
      </c>
      <c r="L63" s="191">
        <f>COUNTIFS($C$44:$C$123,"その他（学習指導員）",$E$44:$E$123,"常勤")</f>
        <v>0</v>
      </c>
      <c r="M63" s="191">
        <f>COUNTIFS($C$44:$C$123,"その他（学習指導員",$E$44:$E$123,"常勤的非常勤")</f>
        <v>0</v>
      </c>
      <c r="N63" s="191">
        <f>COUNTIFS($C$44:$C$123,"その他（学習指導員",$E$44:$E$123,"非常勤")</f>
        <v>0</v>
      </c>
    </row>
    <row r="64" spans="2:17" ht="19.399999999999999" customHeight="1">
      <c r="B64" s="366">
        <v>21</v>
      </c>
      <c r="C64" s="366"/>
      <c r="D64" s="366"/>
      <c r="E64" s="367"/>
      <c r="F64" s="366"/>
      <c r="G64" s="366"/>
      <c r="H64" s="367"/>
      <c r="I64" s="366"/>
      <c r="J64" s="190" t="s">
        <v>322</v>
      </c>
      <c r="K64" s="192">
        <f>SUM(K44:K63)</f>
        <v>0</v>
      </c>
      <c r="L64" s="192">
        <f>SUM(L44:L63)</f>
        <v>0</v>
      </c>
      <c r="M64" s="192">
        <f>SUM(M44:M63)</f>
        <v>0</v>
      </c>
      <c r="N64" s="192">
        <f>SUM(N44:N63)</f>
        <v>0</v>
      </c>
    </row>
    <row r="65" spans="2:14" ht="19.399999999999999" customHeight="1">
      <c r="B65" s="366">
        <v>22</v>
      </c>
      <c r="C65" s="366"/>
      <c r="D65" s="366"/>
      <c r="E65" s="367"/>
      <c r="F65" s="366"/>
      <c r="G65" s="366"/>
      <c r="H65" s="367"/>
      <c r="I65" s="366"/>
    </row>
    <row r="66" spans="2:14" ht="19.399999999999999" customHeight="1">
      <c r="B66" s="366">
        <v>23</v>
      </c>
      <c r="C66" s="366"/>
      <c r="D66" s="366"/>
      <c r="E66" s="367"/>
      <c r="F66" s="366"/>
      <c r="G66" s="366"/>
      <c r="H66" s="367"/>
      <c r="I66" s="366"/>
    </row>
    <row r="67" spans="2:14" ht="19.399999999999999" customHeight="1">
      <c r="B67" s="366">
        <v>24</v>
      </c>
      <c r="C67" s="366"/>
      <c r="D67" s="366"/>
      <c r="E67" s="367"/>
      <c r="F67" s="366"/>
      <c r="G67" s="366"/>
      <c r="H67" s="367"/>
      <c r="I67" s="366"/>
      <c r="J67" s="185" t="s">
        <v>384</v>
      </c>
      <c r="K67" s="185">
        <f>L64+M64+N64</f>
        <v>0</v>
      </c>
    </row>
    <row r="68" spans="2:14" ht="19.399999999999999" customHeight="1">
      <c r="B68" s="366">
        <v>25</v>
      </c>
      <c r="C68" s="366"/>
      <c r="D68" s="366"/>
      <c r="E68" s="367"/>
      <c r="F68" s="366"/>
      <c r="G68" s="366"/>
      <c r="H68" s="367"/>
      <c r="I68" s="366"/>
    </row>
    <row r="69" spans="2:14" ht="19.399999999999999" customHeight="1" thickBot="1">
      <c r="B69" s="366">
        <v>26</v>
      </c>
      <c r="C69" s="366"/>
      <c r="D69" s="366"/>
      <c r="E69" s="367"/>
      <c r="F69" s="366"/>
      <c r="G69" s="366"/>
      <c r="H69" s="367"/>
      <c r="I69" s="366"/>
      <c r="J69" s="13" t="s">
        <v>385</v>
      </c>
    </row>
    <row r="70" spans="2:14" ht="19.399999999999999" customHeight="1">
      <c r="B70" s="366">
        <v>27</v>
      </c>
      <c r="C70" s="366"/>
      <c r="D70" s="366"/>
      <c r="E70" s="367"/>
      <c r="F70" s="366"/>
      <c r="G70" s="366"/>
      <c r="H70" s="367"/>
      <c r="I70" s="366"/>
      <c r="J70" s="663"/>
      <c r="K70" s="665" t="s">
        <v>386</v>
      </c>
      <c r="L70" s="666" t="s">
        <v>5</v>
      </c>
      <c r="M70" s="668" t="s">
        <v>7</v>
      </c>
      <c r="N70" s="205"/>
    </row>
    <row r="71" spans="2:14" ht="19.399999999999999" customHeight="1">
      <c r="B71" s="366">
        <v>28</v>
      </c>
      <c r="C71" s="366"/>
      <c r="D71" s="366"/>
      <c r="E71" s="367"/>
      <c r="F71" s="366"/>
      <c r="G71" s="366"/>
      <c r="H71" s="367"/>
      <c r="I71" s="366"/>
      <c r="J71" s="664"/>
      <c r="K71" s="649"/>
      <c r="L71" s="667"/>
      <c r="M71" s="669"/>
      <c r="N71" s="205"/>
    </row>
    <row r="72" spans="2:14" ht="19.399999999999999" customHeight="1">
      <c r="B72" s="366">
        <v>29</v>
      </c>
      <c r="C72" s="366"/>
      <c r="D72" s="366"/>
      <c r="E72" s="367"/>
      <c r="F72" s="366"/>
      <c r="G72" s="366"/>
      <c r="H72" s="367"/>
      <c r="I72" s="366"/>
      <c r="J72" s="664"/>
      <c r="K72" s="649"/>
      <c r="L72" s="655"/>
      <c r="M72" s="669"/>
      <c r="N72" s="205"/>
    </row>
    <row r="73" spans="2:14" ht="19.399999999999999" customHeight="1">
      <c r="B73" s="366">
        <v>30</v>
      </c>
      <c r="C73" s="366"/>
      <c r="D73" s="366"/>
      <c r="E73" s="367"/>
      <c r="F73" s="366"/>
      <c r="G73" s="366"/>
      <c r="H73" s="367"/>
      <c r="I73" s="366"/>
      <c r="J73" s="196" t="s">
        <v>338</v>
      </c>
      <c r="K73" s="322" t="s">
        <v>22</v>
      </c>
      <c r="L73" s="322" t="s">
        <v>22</v>
      </c>
      <c r="M73" s="182" t="s">
        <v>22</v>
      </c>
      <c r="N73" s="197"/>
    </row>
    <row r="74" spans="2:14" ht="19.399999999999999" customHeight="1">
      <c r="B74" s="366">
        <v>31</v>
      </c>
      <c r="C74" s="366"/>
      <c r="D74" s="366"/>
      <c r="E74" s="367"/>
      <c r="F74" s="366"/>
      <c r="G74" s="366"/>
      <c r="H74" s="367"/>
      <c r="I74" s="366"/>
      <c r="J74" s="196" t="s">
        <v>349</v>
      </c>
      <c r="K74" s="322" t="s">
        <v>118</v>
      </c>
      <c r="L74" s="322" t="s">
        <v>22</v>
      </c>
      <c r="M74" s="182" t="s">
        <v>22</v>
      </c>
      <c r="N74" s="197"/>
    </row>
    <row r="75" spans="2:14" ht="19.399999999999999" customHeight="1">
      <c r="B75" s="366">
        <v>32</v>
      </c>
      <c r="C75" s="366"/>
      <c r="D75" s="366"/>
      <c r="E75" s="367"/>
      <c r="F75" s="366"/>
      <c r="G75" s="366"/>
      <c r="H75" s="367"/>
      <c r="I75" s="366"/>
      <c r="J75" s="196" t="s">
        <v>361</v>
      </c>
      <c r="K75" s="322" t="s">
        <v>22</v>
      </c>
      <c r="L75" s="322" t="s">
        <v>22</v>
      </c>
      <c r="M75" s="182" t="s">
        <v>22</v>
      </c>
      <c r="N75" s="197"/>
    </row>
    <row r="76" spans="2:14" ht="19.399999999999999" customHeight="1">
      <c r="B76" s="366">
        <v>33</v>
      </c>
      <c r="C76" s="366"/>
      <c r="D76" s="366"/>
      <c r="E76" s="367"/>
      <c r="F76" s="366"/>
      <c r="G76" s="366"/>
      <c r="H76" s="367"/>
      <c r="I76" s="366"/>
      <c r="J76" s="196" t="s">
        <v>362</v>
      </c>
      <c r="K76" s="322" t="s">
        <v>22</v>
      </c>
      <c r="L76" s="322" t="s">
        <v>22</v>
      </c>
      <c r="M76" s="182" t="s">
        <v>457</v>
      </c>
      <c r="N76" s="197"/>
    </row>
    <row r="77" spans="2:14" ht="19.399999999999999" customHeight="1">
      <c r="B77" s="366">
        <v>34</v>
      </c>
      <c r="C77" s="366"/>
      <c r="D77" s="366"/>
      <c r="E77" s="367"/>
      <c r="F77" s="366"/>
      <c r="G77" s="366"/>
      <c r="H77" s="367"/>
      <c r="I77" s="366"/>
      <c r="J77" s="196" t="s">
        <v>363</v>
      </c>
      <c r="K77" s="322" t="s">
        <v>22</v>
      </c>
      <c r="L77" s="322" t="s">
        <v>458</v>
      </c>
      <c r="M77" s="182" t="s">
        <v>22</v>
      </c>
      <c r="N77" s="197"/>
    </row>
    <row r="78" spans="2:14" ht="19.399999999999999" customHeight="1">
      <c r="B78" s="366">
        <v>35</v>
      </c>
      <c r="C78" s="366"/>
      <c r="D78" s="366"/>
      <c r="E78" s="367"/>
      <c r="F78" s="366"/>
      <c r="G78" s="366"/>
      <c r="H78" s="367"/>
      <c r="I78" s="366"/>
      <c r="J78" s="196" t="s">
        <v>364</v>
      </c>
      <c r="K78" s="322"/>
      <c r="L78" s="322"/>
      <c r="M78" s="182"/>
      <c r="N78" s="197"/>
    </row>
    <row r="79" spans="2:14" ht="19.399999999999999" customHeight="1">
      <c r="B79" s="366">
        <v>36</v>
      </c>
      <c r="C79" s="366"/>
      <c r="D79" s="366"/>
      <c r="E79" s="367"/>
      <c r="F79" s="366"/>
      <c r="G79" s="366"/>
      <c r="H79" s="367"/>
      <c r="I79" s="366"/>
      <c r="J79" s="196" t="s">
        <v>365</v>
      </c>
      <c r="K79" s="322" t="s">
        <v>118</v>
      </c>
      <c r="L79" s="322" t="s">
        <v>118</v>
      </c>
      <c r="M79" s="182" t="s">
        <v>22</v>
      </c>
      <c r="N79" s="197"/>
    </row>
    <row r="80" spans="2:14" ht="19.399999999999999" customHeight="1">
      <c r="B80" s="366">
        <v>37</v>
      </c>
      <c r="C80" s="366"/>
      <c r="D80" s="366"/>
      <c r="E80" s="367"/>
      <c r="F80" s="366"/>
      <c r="G80" s="366"/>
      <c r="H80" s="367"/>
      <c r="I80" s="366"/>
      <c r="J80" s="196" t="s">
        <v>366</v>
      </c>
      <c r="K80" s="322" t="s">
        <v>22</v>
      </c>
      <c r="L80" s="322" t="s">
        <v>459</v>
      </c>
      <c r="M80" s="182" t="s">
        <v>459</v>
      </c>
      <c r="N80" s="197"/>
    </row>
    <row r="81" spans="2:14" ht="19.399999999999999" customHeight="1">
      <c r="B81" s="366">
        <v>38</v>
      </c>
      <c r="C81" s="366"/>
      <c r="D81" s="366"/>
      <c r="E81" s="367"/>
      <c r="F81" s="366"/>
      <c r="G81" s="366"/>
      <c r="H81" s="367"/>
      <c r="I81" s="366"/>
      <c r="J81" s="196" t="s">
        <v>391</v>
      </c>
      <c r="K81" s="322" t="s">
        <v>460</v>
      </c>
      <c r="L81" s="322" t="s">
        <v>460</v>
      </c>
      <c r="M81" s="182" t="s">
        <v>460</v>
      </c>
      <c r="N81" s="197"/>
    </row>
    <row r="82" spans="2:14" ht="19" customHeight="1">
      <c r="B82" s="366">
        <v>39</v>
      </c>
      <c r="C82" s="366"/>
      <c r="D82" s="366"/>
      <c r="E82" s="367"/>
      <c r="F82" s="366"/>
      <c r="G82" s="366"/>
      <c r="H82" s="367"/>
      <c r="I82" s="366"/>
      <c r="J82" s="196" t="s">
        <v>369</v>
      </c>
      <c r="K82" s="322" t="s">
        <v>461</v>
      </c>
      <c r="L82" s="322" t="s">
        <v>462</v>
      </c>
      <c r="M82" s="182" t="s">
        <v>22</v>
      </c>
      <c r="N82" s="197"/>
    </row>
    <row r="83" spans="2:14" ht="19" customHeight="1">
      <c r="B83" s="366">
        <v>40</v>
      </c>
      <c r="C83" s="366"/>
      <c r="D83" s="366"/>
      <c r="E83" s="367"/>
      <c r="F83" s="366"/>
      <c r="G83" s="366"/>
      <c r="H83" s="367"/>
      <c r="I83" s="366"/>
      <c r="J83" s="196" t="s">
        <v>371</v>
      </c>
      <c r="K83" s="322" t="s">
        <v>22</v>
      </c>
      <c r="L83" s="322" t="s">
        <v>22</v>
      </c>
      <c r="M83" s="182" t="s">
        <v>22</v>
      </c>
      <c r="N83" s="197"/>
    </row>
    <row r="84" spans="2:14" ht="19" customHeight="1">
      <c r="B84" s="366">
        <v>41</v>
      </c>
      <c r="C84" s="366"/>
      <c r="D84" s="366"/>
      <c r="E84" s="367"/>
      <c r="F84" s="366"/>
      <c r="G84" s="366"/>
      <c r="H84" s="367"/>
      <c r="I84" s="366"/>
      <c r="J84" s="196" t="s">
        <v>354</v>
      </c>
      <c r="K84" s="322" t="s">
        <v>22</v>
      </c>
      <c r="L84" s="322" t="s">
        <v>22</v>
      </c>
      <c r="M84" s="182" t="s">
        <v>22</v>
      </c>
      <c r="N84" s="197"/>
    </row>
    <row r="85" spans="2:14" ht="19" customHeight="1">
      <c r="B85" s="366">
        <v>42</v>
      </c>
      <c r="C85" s="366"/>
      <c r="D85" s="366"/>
      <c r="E85" s="367"/>
      <c r="F85" s="366"/>
      <c r="G85" s="366"/>
      <c r="H85" s="367"/>
      <c r="I85" s="366"/>
      <c r="J85" s="196" t="s">
        <v>463</v>
      </c>
      <c r="K85" s="322"/>
      <c r="L85" s="322"/>
      <c r="M85" s="182"/>
      <c r="N85" s="197"/>
    </row>
    <row r="86" spans="2:14" ht="19" customHeight="1">
      <c r="B86" s="366">
        <v>43</v>
      </c>
      <c r="C86" s="366"/>
      <c r="D86" s="366"/>
      <c r="E86" s="367"/>
      <c r="F86" s="366"/>
      <c r="G86" s="366"/>
      <c r="H86" s="367"/>
      <c r="I86" s="366"/>
      <c r="J86" s="198" t="s">
        <v>398</v>
      </c>
      <c r="K86" s="322"/>
      <c r="L86" s="322"/>
      <c r="M86" s="182"/>
      <c r="N86" s="197"/>
    </row>
    <row r="87" spans="2:14" ht="19" customHeight="1">
      <c r="B87" s="366">
        <v>44</v>
      </c>
      <c r="C87" s="366"/>
      <c r="D87" s="366"/>
      <c r="E87" s="367"/>
      <c r="F87" s="366"/>
      <c r="G87" s="366"/>
      <c r="H87" s="367"/>
      <c r="I87" s="366"/>
      <c r="J87" s="196" t="s">
        <v>399</v>
      </c>
      <c r="K87" s="322"/>
      <c r="L87" s="322"/>
      <c r="M87" s="182"/>
      <c r="N87" s="197"/>
    </row>
    <row r="88" spans="2:14" ht="19" customHeight="1">
      <c r="B88" s="366">
        <v>45</v>
      </c>
      <c r="C88" s="366"/>
      <c r="D88" s="366"/>
      <c r="E88" s="367"/>
      <c r="F88" s="366"/>
      <c r="G88" s="366"/>
      <c r="H88" s="367"/>
      <c r="I88" s="366"/>
      <c r="J88" s="196" t="s">
        <v>382</v>
      </c>
      <c r="K88" s="322"/>
      <c r="L88" s="322"/>
      <c r="M88" s="182"/>
      <c r="N88" s="197"/>
    </row>
    <row r="89" spans="2:14" ht="19" customHeight="1">
      <c r="B89" s="366">
        <v>46</v>
      </c>
      <c r="C89" s="366"/>
      <c r="D89" s="366"/>
      <c r="E89" s="367"/>
      <c r="F89" s="366"/>
      <c r="G89" s="366"/>
      <c r="H89" s="367"/>
      <c r="I89" s="366"/>
      <c r="J89" s="196" t="s">
        <v>383</v>
      </c>
      <c r="K89" s="322"/>
      <c r="L89" s="322"/>
      <c r="M89" s="322"/>
      <c r="N89" s="197"/>
    </row>
    <row r="90" spans="2:14" ht="19" customHeight="1">
      <c r="B90" s="366">
        <v>47</v>
      </c>
      <c r="C90" s="366"/>
      <c r="D90" s="366"/>
      <c r="E90" s="367"/>
      <c r="F90" s="366"/>
      <c r="G90" s="366"/>
      <c r="H90" s="367"/>
      <c r="I90" s="366"/>
    </row>
    <row r="91" spans="2:14" ht="19" customHeight="1">
      <c r="B91" s="366">
        <v>48</v>
      </c>
      <c r="C91" s="366"/>
      <c r="D91" s="366"/>
      <c r="E91" s="367"/>
      <c r="F91" s="366"/>
      <c r="G91" s="366"/>
      <c r="H91" s="367"/>
      <c r="I91" s="366"/>
      <c r="J91" s="12" t="s">
        <v>400</v>
      </c>
    </row>
    <row r="92" spans="2:14" ht="19" customHeight="1">
      <c r="B92" s="366">
        <v>49</v>
      </c>
      <c r="C92" s="366"/>
      <c r="D92" s="366"/>
      <c r="E92" s="367"/>
      <c r="F92" s="366"/>
      <c r="G92" s="366"/>
      <c r="H92" s="367"/>
      <c r="I92" s="366"/>
      <c r="J92" s="12" t="s">
        <v>401</v>
      </c>
    </row>
    <row r="93" spans="2:14" ht="19" customHeight="1">
      <c r="B93" s="366">
        <v>50</v>
      </c>
      <c r="C93" s="366"/>
      <c r="D93" s="366"/>
      <c r="E93" s="367"/>
      <c r="F93" s="366"/>
      <c r="G93" s="366"/>
      <c r="H93" s="367"/>
      <c r="I93" s="366"/>
      <c r="J93" s="12" t="s">
        <v>402</v>
      </c>
    </row>
    <row r="94" spans="2:14" ht="19" customHeight="1">
      <c r="B94" s="366">
        <v>51</v>
      </c>
      <c r="C94" s="366"/>
      <c r="D94" s="366"/>
      <c r="E94" s="367"/>
      <c r="F94" s="366"/>
      <c r="G94" s="366"/>
      <c r="H94" s="367"/>
      <c r="I94" s="366"/>
      <c r="J94" s="12" t="s">
        <v>403</v>
      </c>
    </row>
    <row r="95" spans="2:14" ht="19" customHeight="1">
      <c r="B95" s="366">
        <v>52</v>
      </c>
      <c r="C95" s="366"/>
      <c r="D95" s="366"/>
      <c r="E95" s="367"/>
      <c r="F95" s="366"/>
      <c r="G95" s="366"/>
      <c r="H95" s="367"/>
      <c r="I95" s="366"/>
      <c r="J95" s="12" t="s">
        <v>464</v>
      </c>
    </row>
    <row r="96" spans="2:14" ht="19" customHeight="1">
      <c r="B96" s="366">
        <v>53</v>
      </c>
      <c r="C96" s="366"/>
      <c r="D96" s="366"/>
      <c r="E96" s="367"/>
      <c r="F96" s="366"/>
      <c r="G96" s="366"/>
      <c r="H96" s="367"/>
      <c r="I96" s="366"/>
      <c r="J96" s="12" t="s">
        <v>465</v>
      </c>
    </row>
    <row r="97" spans="2:14" ht="19" customHeight="1">
      <c r="B97" s="366">
        <v>54</v>
      </c>
      <c r="C97" s="366"/>
      <c r="D97" s="366"/>
      <c r="E97" s="367"/>
      <c r="F97" s="366"/>
      <c r="G97" s="366"/>
      <c r="H97" s="367"/>
      <c r="I97" s="366"/>
    </row>
    <row r="98" spans="2:14" ht="19" customHeight="1">
      <c r="B98" s="366">
        <v>55</v>
      </c>
      <c r="C98" s="366"/>
      <c r="D98" s="366"/>
      <c r="E98" s="367"/>
      <c r="F98" s="366"/>
      <c r="G98" s="366"/>
      <c r="H98" s="367"/>
      <c r="I98" s="366"/>
    </row>
    <row r="99" spans="2:14" ht="19" customHeight="1">
      <c r="B99" s="366">
        <v>56</v>
      </c>
      <c r="C99" s="366"/>
      <c r="D99" s="366"/>
      <c r="E99" s="367"/>
      <c r="F99" s="366"/>
      <c r="G99" s="366"/>
      <c r="H99" s="367"/>
      <c r="I99" s="366"/>
    </row>
    <row r="100" spans="2:14" ht="19" customHeight="1">
      <c r="B100" s="366">
        <v>57</v>
      </c>
      <c r="C100" s="366"/>
      <c r="D100" s="366"/>
      <c r="E100" s="367"/>
      <c r="F100" s="366"/>
      <c r="G100" s="366"/>
      <c r="H100" s="367"/>
      <c r="I100" s="366"/>
    </row>
    <row r="101" spans="2:14" ht="19" customHeight="1">
      <c r="B101" s="366">
        <v>58</v>
      </c>
      <c r="C101" s="366"/>
      <c r="D101" s="366"/>
      <c r="E101" s="367"/>
      <c r="F101" s="366"/>
      <c r="G101" s="366"/>
      <c r="H101" s="367"/>
      <c r="I101" s="366"/>
      <c r="J101" s="14"/>
      <c r="K101" s="14"/>
      <c r="L101" s="14"/>
      <c r="M101" s="14"/>
      <c r="N101" s="14"/>
    </row>
    <row r="102" spans="2:14" ht="19" customHeight="1">
      <c r="B102" s="366">
        <v>59</v>
      </c>
      <c r="C102" s="366"/>
      <c r="D102" s="366"/>
      <c r="E102" s="367"/>
      <c r="F102" s="366"/>
      <c r="G102" s="366"/>
      <c r="H102" s="367"/>
      <c r="I102" s="366"/>
      <c r="J102" s="14"/>
      <c r="K102" s="14"/>
      <c r="L102" s="14"/>
      <c r="M102" s="14"/>
      <c r="N102" s="14"/>
    </row>
    <row r="103" spans="2:14" ht="19" customHeight="1">
      <c r="B103" s="366">
        <v>60</v>
      </c>
      <c r="C103" s="366"/>
      <c r="D103" s="366"/>
      <c r="E103" s="367"/>
      <c r="F103" s="366"/>
      <c r="G103" s="366"/>
      <c r="H103" s="367"/>
      <c r="I103" s="366"/>
      <c r="J103" s="14"/>
      <c r="K103" s="14"/>
      <c r="L103" s="14"/>
      <c r="M103" s="14"/>
      <c r="N103" s="14"/>
    </row>
    <row r="104" spans="2:14" ht="19" customHeight="1">
      <c r="B104" s="366">
        <v>61</v>
      </c>
      <c r="C104" s="366"/>
      <c r="D104" s="366"/>
      <c r="E104" s="367"/>
      <c r="F104" s="366"/>
      <c r="G104" s="366"/>
      <c r="H104" s="367"/>
      <c r="I104" s="366"/>
      <c r="J104" s="14"/>
      <c r="K104" s="14"/>
      <c r="L104" s="14"/>
      <c r="M104" s="14"/>
      <c r="N104" s="14"/>
    </row>
    <row r="105" spans="2:14" ht="19" customHeight="1">
      <c r="B105" s="366">
        <v>62</v>
      </c>
      <c r="C105" s="366"/>
      <c r="D105" s="366"/>
      <c r="E105" s="367"/>
      <c r="F105" s="366"/>
      <c r="G105" s="366"/>
      <c r="H105" s="367"/>
      <c r="I105" s="366"/>
      <c r="J105" s="14"/>
      <c r="K105" s="14"/>
      <c r="L105" s="14"/>
      <c r="M105" s="14"/>
      <c r="N105" s="14"/>
    </row>
    <row r="106" spans="2:14" ht="19" customHeight="1">
      <c r="B106" s="366">
        <v>63</v>
      </c>
      <c r="C106" s="366"/>
      <c r="D106" s="366"/>
      <c r="E106" s="367"/>
      <c r="F106" s="366"/>
      <c r="G106" s="366"/>
      <c r="H106" s="367"/>
      <c r="I106" s="366"/>
      <c r="J106" s="180"/>
      <c r="K106" s="14"/>
      <c r="L106" s="14"/>
      <c r="M106" s="14"/>
      <c r="N106" s="14"/>
    </row>
    <row r="107" spans="2:14" ht="20.149999999999999" customHeight="1">
      <c r="B107" s="366">
        <v>64</v>
      </c>
      <c r="C107" s="366"/>
      <c r="D107" s="366"/>
      <c r="E107" s="367"/>
      <c r="F107" s="366"/>
      <c r="G107" s="366"/>
      <c r="H107" s="367"/>
      <c r="I107" s="366"/>
      <c r="J107" s="199"/>
      <c r="K107" s="199"/>
      <c r="L107" s="199"/>
      <c r="M107" s="199"/>
      <c r="N107" s="199"/>
    </row>
    <row r="108" spans="2:14" ht="20.149999999999999" customHeight="1">
      <c r="B108" s="366">
        <v>65</v>
      </c>
      <c r="C108" s="366"/>
      <c r="D108" s="366"/>
      <c r="E108" s="367"/>
      <c r="F108" s="366"/>
      <c r="G108" s="366"/>
      <c r="H108" s="367"/>
      <c r="I108" s="366"/>
      <c r="J108" s="199"/>
      <c r="K108" s="199"/>
      <c r="L108" s="199"/>
      <c r="M108" s="199"/>
      <c r="N108" s="199"/>
    </row>
    <row r="109" spans="2:14" ht="18" customHeight="1">
      <c r="B109" s="366">
        <v>66</v>
      </c>
      <c r="C109" s="366"/>
      <c r="D109" s="366"/>
      <c r="E109" s="367"/>
      <c r="F109" s="366"/>
      <c r="G109" s="366"/>
      <c r="H109" s="367"/>
      <c r="I109" s="366"/>
      <c r="J109" s="180"/>
      <c r="K109" s="14"/>
      <c r="L109" s="14"/>
      <c r="M109" s="14"/>
      <c r="N109" s="14"/>
    </row>
    <row r="110" spans="2:14" ht="18" customHeight="1">
      <c r="B110" s="366">
        <v>67</v>
      </c>
      <c r="C110" s="366"/>
      <c r="D110" s="366"/>
      <c r="E110" s="367"/>
      <c r="F110" s="366"/>
      <c r="G110" s="366"/>
      <c r="H110" s="367"/>
      <c r="I110" s="366"/>
      <c r="J110" s="199"/>
      <c r="K110" s="199"/>
      <c r="L110" s="199"/>
      <c r="M110" s="199"/>
      <c r="N110" s="199"/>
    </row>
    <row r="111" spans="2:14" ht="18" customHeight="1">
      <c r="B111" s="366">
        <v>68</v>
      </c>
      <c r="C111" s="366"/>
      <c r="D111" s="366"/>
      <c r="E111" s="367"/>
      <c r="F111" s="366"/>
      <c r="G111" s="366"/>
      <c r="H111" s="367"/>
      <c r="I111" s="366"/>
      <c r="J111" s="199"/>
      <c r="K111" s="199"/>
      <c r="L111" s="199"/>
      <c r="M111" s="199"/>
      <c r="N111" s="199"/>
    </row>
    <row r="112" spans="2:14" ht="18" customHeight="1">
      <c r="B112" s="366">
        <v>69</v>
      </c>
      <c r="C112" s="366"/>
      <c r="D112" s="366"/>
      <c r="E112" s="367"/>
      <c r="F112" s="366"/>
      <c r="G112" s="366"/>
      <c r="H112" s="367"/>
      <c r="I112" s="366"/>
      <c r="J112" s="200"/>
      <c r="K112" s="200"/>
      <c r="L112" s="200"/>
      <c r="M112" s="200"/>
      <c r="N112" s="200"/>
    </row>
    <row r="113" spans="2:14" ht="18" customHeight="1">
      <c r="B113" s="366">
        <v>70</v>
      </c>
      <c r="C113" s="366"/>
      <c r="D113" s="366"/>
      <c r="E113" s="367"/>
      <c r="F113" s="366"/>
      <c r="G113" s="366"/>
      <c r="H113" s="367"/>
      <c r="I113" s="366"/>
      <c r="J113" s="200"/>
      <c r="K113" s="200"/>
      <c r="L113" s="200"/>
      <c r="M113" s="200"/>
      <c r="N113" s="200"/>
    </row>
    <row r="114" spans="2:14" ht="18" customHeight="1">
      <c r="B114" s="366">
        <v>71</v>
      </c>
      <c r="C114" s="366"/>
      <c r="D114" s="366"/>
      <c r="E114" s="367"/>
      <c r="F114" s="366"/>
      <c r="G114" s="366"/>
      <c r="H114" s="367"/>
      <c r="I114" s="366"/>
      <c r="J114" s="200"/>
      <c r="K114" s="200"/>
      <c r="L114" s="200"/>
      <c r="M114" s="200"/>
      <c r="N114" s="200"/>
    </row>
    <row r="115" spans="2:14" ht="18" customHeight="1">
      <c r="B115" s="366">
        <v>72</v>
      </c>
      <c r="C115" s="366"/>
      <c r="D115" s="366"/>
      <c r="E115" s="367"/>
      <c r="F115" s="366"/>
      <c r="G115" s="366"/>
      <c r="H115" s="367"/>
      <c r="I115" s="366"/>
    </row>
    <row r="116" spans="2:14" ht="18" customHeight="1">
      <c r="B116" s="366">
        <v>73</v>
      </c>
      <c r="C116" s="366"/>
      <c r="D116" s="366"/>
      <c r="E116" s="367"/>
      <c r="F116" s="366"/>
      <c r="G116" s="366"/>
      <c r="H116" s="367"/>
      <c r="I116" s="366"/>
      <c r="J116" s="180"/>
      <c r="K116" s="14"/>
      <c r="L116" s="14"/>
      <c r="M116" s="14"/>
      <c r="N116" s="14"/>
    </row>
    <row r="117" spans="2:14" ht="18" customHeight="1">
      <c r="B117" s="366">
        <v>74</v>
      </c>
      <c r="C117" s="366"/>
      <c r="D117" s="366"/>
      <c r="E117" s="367"/>
      <c r="F117" s="366"/>
      <c r="G117" s="366"/>
      <c r="H117" s="367"/>
      <c r="I117" s="366"/>
      <c r="J117" s="199"/>
      <c r="K117" s="199"/>
      <c r="L117" s="199"/>
      <c r="M117" s="199"/>
      <c r="N117" s="199"/>
    </row>
    <row r="118" spans="2:14" ht="17.5" customHeight="1">
      <c r="B118" s="366">
        <v>75</v>
      </c>
      <c r="C118" s="366"/>
      <c r="D118" s="366"/>
      <c r="E118" s="367"/>
      <c r="F118" s="366"/>
      <c r="G118" s="366"/>
      <c r="H118" s="367"/>
      <c r="I118" s="366"/>
      <c r="J118" s="199"/>
      <c r="K118" s="199"/>
      <c r="L118" s="199"/>
      <c r="M118" s="199"/>
      <c r="N118" s="199"/>
    </row>
    <row r="119" spans="2:14" ht="17.5" customHeight="1">
      <c r="B119" s="366">
        <v>76</v>
      </c>
      <c r="C119" s="366"/>
      <c r="D119" s="366"/>
      <c r="E119" s="367"/>
      <c r="F119" s="366"/>
      <c r="G119" s="366"/>
      <c r="H119" s="367"/>
      <c r="I119" s="366"/>
      <c r="J119" s="199"/>
      <c r="K119" s="199"/>
      <c r="L119" s="199"/>
      <c r="M119" s="199"/>
      <c r="N119" s="199"/>
    </row>
    <row r="120" spans="2:14" ht="17.5" customHeight="1">
      <c r="B120" s="366">
        <v>77</v>
      </c>
      <c r="C120" s="366"/>
      <c r="D120" s="366"/>
      <c r="E120" s="367"/>
      <c r="F120" s="366"/>
      <c r="G120" s="366"/>
      <c r="H120" s="367"/>
      <c r="I120" s="366"/>
    </row>
    <row r="121" spans="2:14" ht="17.5" customHeight="1">
      <c r="B121" s="366">
        <v>78</v>
      </c>
      <c r="C121" s="366"/>
      <c r="D121" s="366"/>
      <c r="E121" s="367"/>
      <c r="F121" s="366"/>
      <c r="G121" s="366"/>
      <c r="H121" s="367"/>
      <c r="I121" s="366"/>
    </row>
    <row r="122" spans="2:14" ht="17.5" customHeight="1">
      <c r="B122" s="366">
        <v>79</v>
      </c>
      <c r="C122" s="366"/>
      <c r="D122" s="366"/>
      <c r="E122" s="367"/>
      <c r="F122" s="366"/>
      <c r="G122" s="366"/>
      <c r="H122" s="367"/>
      <c r="I122" s="366"/>
    </row>
    <row r="123" spans="2:14" ht="17.5" customHeight="1">
      <c r="B123" s="366">
        <v>80</v>
      </c>
      <c r="C123" s="366"/>
      <c r="D123" s="366"/>
      <c r="E123" s="367"/>
      <c r="F123" s="366"/>
      <c r="G123" s="366"/>
      <c r="H123" s="367"/>
      <c r="I123" s="366"/>
    </row>
    <row r="125" spans="2:14" ht="20.5" customHeight="1">
      <c r="C125" s="203" t="s">
        <v>410</v>
      </c>
      <c r="D125" s="204"/>
      <c r="E125" s="204"/>
      <c r="F125" s="204"/>
      <c r="G125" s="204"/>
      <c r="H125" s="80"/>
    </row>
    <row r="126" spans="2:14" ht="20.5" customHeight="1">
      <c r="C126" s="643" t="s">
        <v>411</v>
      </c>
      <c r="D126" s="643"/>
      <c r="E126" s="643"/>
      <c r="F126" s="643"/>
      <c r="G126" s="643"/>
      <c r="H126" s="643"/>
    </row>
    <row r="127" spans="2:14" ht="20.5" customHeight="1">
      <c r="C127" s="643"/>
      <c r="D127" s="643"/>
      <c r="E127" s="643"/>
      <c r="F127" s="643"/>
      <c r="G127" s="643"/>
      <c r="H127" s="643"/>
    </row>
  </sheetData>
  <mergeCells count="30">
    <mergeCell ref="G29:H29"/>
    <mergeCell ref="C126:H127"/>
    <mergeCell ref="D14:D17"/>
    <mergeCell ref="E18:F18"/>
    <mergeCell ref="E29:F29"/>
    <mergeCell ref="G34:H34"/>
    <mergeCell ref="D19:D21"/>
    <mergeCell ref="D22:D25"/>
    <mergeCell ref="E9:F9"/>
    <mergeCell ref="P9:R9"/>
    <mergeCell ref="D10:D13"/>
    <mergeCell ref="P10:Q10"/>
    <mergeCell ref="P12:P13"/>
    <mergeCell ref="J9:K9"/>
    <mergeCell ref="Q41:Q43"/>
    <mergeCell ref="J70:J72"/>
    <mergeCell ref="D30:D33"/>
    <mergeCell ref="G30:H30"/>
    <mergeCell ref="G31:H31"/>
    <mergeCell ref="G32:H32"/>
    <mergeCell ref="G33:H33"/>
    <mergeCell ref="K70:K72"/>
    <mergeCell ref="L70:L72"/>
    <mergeCell ref="M70:M72"/>
    <mergeCell ref="J40:N40"/>
    <mergeCell ref="J41:J43"/>
    <mergeCell ref="K41:K43"/>
    <mergeCell ref="L41:L43"/>
    <mergeCell ref="M41:M43"/>
    <mergeCell ref="N41:N43"/>
  </mergeCells>
  <phoneticPr fontId="1"/>
  <conditionalFormatting sqref="F7">
    <cfRule type="expression" dxfId="0" priority="1">
      <formula>$F$6&lt;$F$7</formula>
    </cfRule>
  </conditionalFormatting>
  <dataValidations count="8">
    <dataValidation type="list" allowBlank="1" showInputMessage="1" showErrorMessage="1" sqref="C41:C123" xr:uid="{02A63CF7-6A21-4E49-9F52-E3B66CD37461}">
      <formula1>$J$44:$J$63</formula1>
    </dataValidation>
    <dataValidation type="list" allowBlank="1" showInputMessage="1" showErrorMessage="1" sqref="K10:K13 F10:F17 F19:F25 F30:F33" xr:uid="{59D6AE48-5B92-46A9-A9DF-572F3042FC9A}">
      <formula1>"○,　"</formula1>
    </dataValidation>
    <dataValidation type="list" allowBlank="1" showInputMessage="1" showErrorMessage="1" sqref="E44:E123" xr:uid="{DA4BE362-4CC9-45F4-AD39-D638A000073F}">
      <formula1>$Q$44:$Q$46</formula1>
    </dataValidation>
    <dataValidation type="list" allowBlank="1" showInputMessage="1" showErrorMessage="1" sqref="H44:H123" xr:uid="{AF6E2A42-FCB9-4368-A18D-3A2CAE8FAF7D}">
      <formula1>$Q$51:$Q$59</formula1>
    </dataValidation>
    <dataValidation type="list" allowBlank="1" showInputMessage="1" showErrorMessage="1" sqref="E41:E43" xr:uid="{A444480F-8062-4B6E-AB01-9C20FD553834}">
      <formula1>$Q$41:$Q$43</formula1>
    </dataValidation>
    <dataValidation type="list" allowBlank="1" showInputMessage="1" showErrorMessage="1" sqref="H41:H43" xr:uid="{31933988-BB5C-42B4-A65E-48A8CCE140D3}">
      <formula1>$Q$51:$Q$58</formula1>
    </dataValidation>
    <dataValidation type="list" allowBlank="1" showInputMessage="1" showErrorMessage="1" sqref="I41:I123" xr:uid="{3F152B08-B4D8-4B97-BF1E-7DE3A36020E4}">
      <formula1>$Q$48:$Q$49</formula1>
    </dataValidation>
    <dataValidation allowBlank="1" showInputMessage="1" showErrorMessage="1" promptTitle="入力" prompt="例えば7/1 と入力すれば、「令和6年7月1日」と表示されます" sqref="F4" xr:uid="{D17DFD53-30A4-4C2F-A85A-77F6679B36B7}"/>
  </dataValidations>
  <pageMargins left="0.51181102362204722" right="0.31496062992125984" top="0.55118110236220474" bottom="0.35433070866141736" header="0.31496062992125984" footer="0.31496062992125984"/>
  <pageSetup paperSize="9" scale="41" orientation="landscape" r:id="rId1"/>
  <rowBreaks count="1" manualBreakCount="1">
    <brk id="53" max="17"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0BB35-EE7B-45C0-B302-96E85F32B1C7}">
  <sheetPr>
    <tabColor rgb="FFFFC000"/>
  </sheetPr>
  <dimension ref="A1:P111"/>
  <sheetViews>
    <sheetView view="pageBreakPreview" topLeftCell="A20" zoomScale="85" zoomScaleNormal="85" zoomScaleSheetLayoutView="85" workbookViewId="0">
      <selection activeCell="L25" sqref="L25"/>
    </sheetView>
  </sheetViews>
  <sheetFormatPr defaultColWidth="8.81640625" defaultRowHeight="11.5"/>
  <cols>
    <col min="1" max="2" width="4.453125" style="12" customWidth="1"/>
    <col min="3" max="3" width="22.1796875" style="12" customWidth="1"/>
    <col min="4" max="4" width="20" style="12" customWidth="1"/>
    <col min="5" max="5" width="18.1796875" style="12" customWidth="1"/>
    <col min="6" max="6" width="14.81640625" style="13" customWidth="1"/>
    <col min="7" max="7" width="20.1796875" style="13" customWidth="1"/>
    <col min="8" max="8" width="14.81640625" style="12" customWidth="1"/>
    <col min="9" max="9" width="15.1796875" style="12" customWidth="1"/>
    <col min="10" max="10" width="23.453125" style="12" customWidth="1"/>
    <col min="11" max="11" width="17" style="12" customWidth="1"/>
    <col min="12" max="12" width="14.453125" style="12" customWidth="1"/>
    <col min="13" max="13" width="15.453125" style="12" customWidth="1"/>
    <col min="14" max="14" width="13.1796875" style="12" customWidth="1"/>
    <col min="15" max="15" width="9.453125" style="12" customWidth="1"/>
    <col min="16" max="16" width="8.453125" style="12" customWidth="1"/>
    <col min="17" max="16384" width="8.81640625" style="12"/>
  </cols>
  <sheetData>
    <row r="1" spans="1:15" ht="28.4" customHeight="1"/>
    <row r="2" spans="1:15" ht="28.4" customHeight="1"/>
    <row r="3" spans="1:15" ht="28.4" customHeight="1"/>
    <row r="4" spans="1:15" ht="25" customHeight="1">
      <c r="A4" s="14"/>
      <c r="B4" s="14"/>
      <c r="C4" s="15" t="s">
        <v>281</v>
      </c>
      <c r="D4" s="14"/>
      <c r="E4" s="16" t="s">
        <v>282</v>
      </c>
      <c r="F4" s="444"/>
      <c r="G4" s="17" t="s">
        <v>283</v>
      </c>
      <c r="J4" s="18"/>
      <c r="K4" s="18"/>
      <c r="L4" s="18"/>
      <c r="M4" s="18"/>
      <c r="N4" s="18"/>
      <c r="O4" s="18"/>
    </row>
    <row r="5" spans="1:15" ht="12" customHeight="1">
      <c r="A5" s="14"/>
      <c r="B5" s="14"/>
      <c r="C5" s="14"/>
      <c r="D5" s="14"/>
      <c r="E5" s="14"/>
      <c r="F5" s="19"/>
      <c r="G5" s="19"/>
      <c r="J5" s="18"/>
      <c r="K5" s="18"/>
      <c r="L5" s="18"/>
      <c r="M5" s="18"/>
      <c r="N5" s="18"/>
      <c r="O5" s="18"/>
    </row>
    <row r="6" spans="1:15" ht="21.65" customHeight="1">
      <c r="A6" s="14"/>
      <c r="B6" s="20" t="s">
        <v>284</v>
      </c>
      <c r="C6" s="14" t="s">
        <v>285</v>
      </c>
      <c r="D6" s="14"/>
      <c r="E6" s="16" t="s">
        <v>466</v>
      </c>
      <c r="F6" s="368"/>
      <c r="G6" s="17" t="s">
        <v>287</v>
      </c>
      <c r="J6" s="18"/>
      <c r="K6" s="18"/>
      <c r="L6" s="18"/>
      <c r="M6" s="18"/>
      <c r="N6" s="18"/>
      <c r="O6" s="18"/>
    </row>
    <row r="7" spans="1:15" ht="21.65" customHeight="1">
      <c r="A7" s="14"/>
      <c r="B7" s="20"/>
      <c r="C7" s="14"/>
      <c r="D7" s="14"/>
      <c r="E7" s="409" t="s">
        <v>467</v>
      </c>
      <c r="F7" s="21">
        <f>SUM(C10:C13)</f>
        <v>0</v>
      </c>
      <c r="G7" s="17" t="s">
        <v>287</v>
      </c>
      <c r="J7" s="18"/>
      <c r="K7" s="18"/>
      <c r="L7" s="18"/>
    </row>
    <row r="8" spans="1:15" ht="9.65" customHeight="1">
      <c r="B8" s="22"/>
    </row>
    <row r="9" spans="1:15" ht="37" customHeight="1">
      <c r="A9" s="23"/>
      <c r="B9" s="24"/>
      <c r="C9" s="411" t="s">
        <v>468</v>
      </c>
      <c r="D9" s="678" t="s">
        <v>413</v>
      </c>
      <c r="E9" s="679"/>
      <c r="F9" s="412" t="s">
        <v>469</v>
      </c>
      <c r="G9" s="27" t="s">
        <v>415</v>
      </c>
      <c r="H9" s="27" t="s">
        <v>470</v>
      </c>
      <c r="I9" s="28" t="s">
        <v>471</v>
      </c>
      <c r="J9" s="29" t="s">
        <v>472</v>
      </c>
      <c r="K9" s="29" t="s">
        <v>473</v>
      </c>
    </row>
    <row r="10" spans="1:15" ht="18" customHeight="1">
      <c r="A10" s="23"/>
      <c r="B10" s="24">
        <v>1</v>
      </c>
      <c r="C10" s="688"/>
      <c r="D10" s="24" t="s">
        <v>474</v>
      </c>
      <c r="E10" s="367"/>
      <c r="F10" s="413">
        <f>IF(E10="○",$F$6,0)</f>
        <v>0</v>
      </c>
      <c r="G10" s="30">
        <f>ROUNDDOWN(F10/4.5,1)</f>
        <v>0</v>
      </c>
      <c r="H10" s="37"/>
      <c r="I10" s="685" t="s">
        <v>475</v>
      </c>
      <c r="J10" s="691">
        <f>F6/10</f>
        <v>0</v>
      </c>
      <c r="K10" s="37"/>
    </row>
    <row r="11" spans="1:15" ht="18.649999999999999" customHeight="1">
      <c r="A11" s="23"/>
      <c r="B11" s="24">
        <v>2</v>
      </c>
      <c r="C11" s="689"/>
      <c r="D11" s="24" t="s">
        <v>447</v>
      </c>
      <c r="E11" s="367"/>
      <c r="F11" s="413">
        <f t="shared" ref="F11:F13" si="0">IF(E11="○",$F$6,0)</f>
        <v>0</v>
      </c>
      <c r="G11" s="30">
        <f>ROUNDDOWN(F11/4,1)</f>
        <v>0</v>
      </c>
      <c r="H11" s="37"/>
      <c r="I11" s="686"/>
      <c r="J11" s="692"/>
      <c r="K11" s="37"/>
    </row>
    <row r="12" spans="1:15" ht="18.649999999999999" customHeight="1">
      <c r="A12" s="23"/>
      <c r="B12" s="24">
        <v>3</v>
      </c>
      <c r="C12" s="689"/>
      <c r="D12" s="24" t="s">
        <v>319</v>
      </c>
      <c r="E12" s="367"/>
      <c r="F12" s="413">
        <f t="shared" si="0"/>
        <v>0</v>
      </c>
      <c r="G12" s="30">
        <f>ROUNDDOWN(F12/3.5,1)</f>
        <v>0</v>
      </c>
      <c r="H12" s="37"/>
      <c r="I12" s="686"/>
      <c r="J12" s="692"/>
      <c r="K12" s="37"/>
    </row>
    <row r="13" spans="1:15" ht="18.649999999999999" customHeight="1">
      <c r="A13" s="23"/>
      <c r="B13" s="24">
        <v>4</v>
      </c>
      <c r="C13" s="690"/>
      <c r="D13" s="24" t="s">
        <v>439</v>
      </c>
      <c r="E13" s="367"/>
      <c r="F13" s="413">
        <f t="shared" si="0"/>
        <v>0</v>
      </c>
      <c r="G13" s="30">
        <f>ROUNDDOWN(F13/3,1)</f>
        <v>0</v>
      </c>
      <c r="H13" s="37"/>
      <c r="I13" s="687"/>
      <c r="J13" s="693"/>
      <c r="K13" s="37"/>
    </row>
    <row r="14" spans="1:15" ht="18.649999999999999" customHeight="1">
      <c r="A14" s="23"/>
      <c r="B14" s="399"/>
      <c r="C14" s="399"/>
      <c r="D14" s="399"/>
      <c r="E14" s="399"/>
      <c r="F14" s="400"/>
      <c r="G14" s="30">
        <f>SUM(G10:G13)</f>
        <v>0</v>
      </c>
      <c r="H14" s="32">
        <f>IF(G14&gt;1,(ROUNDUP(G14,0)),(1))</f>
        <v>1</v>
      </c>
      <c r="I14" s="322"/>
      <c r="J14" s="32">
        <f>J10</f>
        <v>0</v>
      </c>
      <c r="K14" s="32">
        <f>ROUNDUP(J14,0)</f>
        <v>0</v>
      </c>
    </row>
    <row r="15" spans="1:15" ht="39" customHeight="1">
      <c r="B15" s="22"/>
      <c r="C15" s="41" t="s">
        <v>476</v>
      </c>
      <c r="D15" s="410"/>
    </row>
    <row r="16" spans="1:15" ht="19.5" customHeight="1">
      <c r="B16" s="22"/>
      <c r="C16" s="41"/>
      <c r="D16" s="41"/>
    </row>
    <row r="17" spans="1:16" ht="18.649999999999999" customHeight="1">
      <c r="B17" s="22"/>
    </row>
    <row r="18" spans="1:16" ht="18.649999999999999" customHeight="1">
      <c r="B18" s="22"/>
    </row>
    <row r="19" spans="1:16" ht="22.5" customHeight="1">
      <c r="B19" s="22" t="s">
        <v>326</v>
      </c>
      <c r="C19" s="185" t="s">
        <v>327</v>
      </c>
    </row>
    <row r="20" spans="1:16" ht="18.649999999999999" customHeight="1">
      <c r="B20" s="22"/>
      <c r="C20" s="23" t="s">
        <v>328</v>
      </c>
    </row>
    <row r="21" spans="1:16" ht="24.65" customHeight="1">
      <c r="A21" s="33"/>
      <c r="B21" s="322"/>
      <c r="C21" s="186" t="s">
        <v>329</v>
      </c>
      <c r="D21" s="322" t="s">
        <v>330</v>
      </c>
      <c r="E21" s="322" t="s">
        <v>331</v>
      </c>
      <c r="F21" s="322" t="s">
        <v>332</v>
      </c>
      <c r="G21" s="326" t="s">
        <v>333</v>
      </c>
      <c r="H21" s="322" t="s">
        <v>334</v>
      </c>
      <c r="I21" s="322" t="s">
        <v>335</v>
      </c>
      <c r="J21" s="327" t="s">
        <v>336</v>
      </c>
      <c r="K21" s="328"/>
      <c r="L21" s="328"/>
      <c r="M21" s="328"/>
      <c r="N21" s="329"/>
      <c r="O21" s="31"/>
    </row>
    <row r="22" spans="1:16" ht="21.65" customHeight="1">
      <c r="A22" s="33"/>
      <c r="B22" s="187" t="s">
        <v>337</v>
      </c>
      <c r="C22" s="188" t="s">
        <v>338</v>
      </c>
      <c r="D22" s="187" t="s">
        <v>339</v>
      </c>
      <c r="E22" s="187" t="s">
        <v>340</v>
      </c>
      <c r="F22" s="187" t="s">
        <v>341</v>
      </c>
      <c r="G22" s="189"/>
      <c r="H22" s="187" t="s">
        <v>342</v>
      </c>
      <c r="I22" s="189"/>
      <c r="J22" s="670" t="s">
        <v>343</v>
      </c>
      <c r="K22" s="670" t="s">
        <v>344</v>
      </c>
      <c r="L22" s="694" t="s">
        <v>345</v>
      </c>
      <c r="M22" s="694" t="s">
        <v>346</v>
      </c>
      <c r="N22" s="694" t="s">
        <v>347</v>
      </c>
    </row>
    <row r="23" spans="1:16" ht="20.149999999999999" customHeight="1">
      <c r="A23" s="33"/>
      <c r="B23" s="187" t="s">
        <v>337</v>
      </c>
      <c r="C23" s="188" t="s">
        <v>349</v>
      </c>
      <c r="D23" s="187" t="s">
        <v>350</v>
      </c>
      <c r="E23" s="187" t="s">
        <v>340</v>
      </c>
      <c r="F23" s="187" t="s">
        <v>351</v>
      </c>
      <c r="G23" s="189"/>
      <c r="H23" s="187" t="s">
        <v>352</v>
      </c>
      <c r="I23" s="189" t="s">
        <v>353</v>
      </c>
      <c r="J23" s="670"/>
      <c r="K23" s="670"/>
      <c r="L23" s="695"/>
      <c r="M23" s="695"/>
      <c r="N23" s="695"/>
    </row>
    <row r="24" spans="1:16" ht="21.65" customHeight="1">
      <c r="A24" s="33"/>
      <c r="B24" s="187" t="s">
        <v>337</v>
      </c>
      <c r="C24" s="188" t="s">
        <v>354</v>
      </c>
      <c r="D24" s="187" t="s">
        <v>355</v>
      </c>
      <c r="E24" s="187" t="s">
        <v>356</v>
      </c>
      <c r="F24" s="187" t="s">
        <v>357</v>
      </c>
      <c r="G24" s="189" t="s">
        <v>358</v>
      </c>
      <c r="H24" s="187" t="s">
        <v>359</v>
      </c>
      <c r="I24" s="189"/>
      <c r="J24" s="670"/>
      <c r="K24" s="670"/>
      <c r="L24" s="696"/>
      <c r="M24" s="696"/>
      <c r="N24" s="696"/>
    </row>
    <row r="25" spans="1:16" ht="19" customHeight="1">
      <c r="B25" s="366">
        <v>1</v>
      </c>
      <c r="C25" s="366"/>
      <c r="D25" s="366"/>
      <c r="E25" s="367"/>
      <c r="F25" s="366"/>
      <c r="G25" s="366"/>
      <c r="H25" s="367"/>
      <c r="I25" s="366"/>
      <c r="J25" s="190" t="s">
        <v>338</v>
      </c>
      <c r="K25" s="191">
        <f>COUNTIF($C$25:$C$104,"施設長")</f>
        <v>0</v>
      </c>
      <c r="L25" s="191">
        <f>COUNTIFS($C$25:$C$104,"施設長",$E$25:$E$104,"常勤")</f>
        <v>0</v>
      </c>
      <c r="M25" s="191">
        <f>COUNTIFS($C$25:$C$104,"施設長",$E$25:$E$104,"常勤的非常勤")</f>
        <v>0</v>
      </c>
      <c r="N25" s="191">
        <f>COUNTIFS($C$25:$C$104,"施設長",$E$25:$E$104,"非常勤")</f>
        <v>0</v>
      </c>
    </row>
    <row r="26" spans="1:16" ht="19" customHeight="1">
      <c r="B26" s="366">
        <v>2</v>
      </c>
      <c r="C26" s="366"/>
      <c r="D26" s="366"/>
      <c r="E26" s="367"/>
      <c r="F26" s="366"/>
      <c r="G26" s="366"/>
      <c r="H26" s="367"/>
      <c r="I26" s="366"/>
      <c r="J26" s="190" t="s">
        <v>349</v>
      </c>
      <c r="K26" s="191">
        <f>COUNTIF($C$25:$C$104,"児童指導員")</f>
        <v>0</v>
      </c>
      <c r="L26" s="191">
        <f>COUNTIFS($C$25:$C$104,"児童指導員",$E$25:$E$104,"常勤")</f>
        <v>0</v>
      </c>
      <c r="M26" s="191">
        <f>COUNTIFS($C$25:$C$104,"児童指導員",$E$25:$E$104,"常勤的非常勤")</f>
        <v>0</v>
      </c>
      <c r="N26" s="191">
        <f>COUNTIFS($C$25:$C$104,"児童指導員",$E$25:$E$104,"非常勤")</f>
        <v>0</v>
      </c>
    </row>
    <row r="27" spans="1:16" ht="19" customHeight="1">
      <c r="B27" s="366">
        <v>3</v>
      </c>
      <c r="C27" s="366"/>
      <c r="D27" s="366"/>
      <c r="E27" s="367"/>
      <c r="F27" s="366"/>
      <c r="G27" s="366"/>
      <c r="H27" s="367"/>
      <c r="I27" s="366"/>
      <c r="J27" s="190" t="s">
        <v>361</v>
      </c>
      <c r="K27" s="191">
        <f>COUNTIF($C$25:$C$104,"保育士")</f>
        <v>0</v>
      </c>
      <c r="L27" s="191">
        <f>COUNTIFS($C$25:$C$104,"保育士",$E$25:$E$104,"常勤")</f>
        <v>0</v>
      </c>
      <c r="M27" s="191">
        <f>COUNTIFS($C$25:$C$104,"保育士",$E$25:$E$104,"常勤的非常勤")</f>
        <v>0</v>
      </c>
      <c r="N27" s="191">
        <f>COUNTIFS($C$25:$C$104,"保育士",$E$25:$E$104,"非常勤")</f>
        <v>0</v>
      </c>
    </row>
    <row r="28" spans="1:16" s="13" customFormat="1" ht="19" customHeight="1">
      <c r="A28" s="12"/>
      <c r="B28" s="366">
        <v>4</v>
      </c>
      <c r="C28" s="366"/>
      <c r="D28" s="366"/>
      <c r="E28" s="367"/>
      <c r="F28" s="366"/>
      <c r="G28" s="366"/>
      <c r="H28" s="367"/>
      <c r="I28" s="366"/>
      <c r="J28" s="190" t="s">
        <v>362</v>
      </c>
      <c r="K28" s="191">
        <f>COUNTIF($C$25:$C$104,"医師又は嘱託医")</f>
        <v>0</v>
      </c>
      <c r="L28" s="191">
        <f>COUNTIFS($C$25:$C$104,"医師又は嘱託医",$E$25:$E$104,"常勤")</f>
        <v>0</v>
      </c>
      <c r="M28" s="191">
        <f>COUNTIFS($C$25:$C$104,"医師又は嘱託医",$E$25:$E$104,"常勤的非常勤")</f>
        <v>0</v>
      </c>
      <c r="N28" s="191">
        <f>COUNTIFS($C$25:$C$104,"医師又は嘱託医",$E$25:$E$104,"非常勤")</f>
        <v>0</v>
      </c>
    </row>
    <row r="29" spans="1:16" s="13" customFormat="1" ht="19" customHeight="1">
      <c r="A29" s="12"/>
      <c r="B29" s="366">
        <v>5</v>
      </c>
      <c r="C29" s="366"/>
      <c r="D29" s="366"/>
      <c r="E29" s="367"/>
      <c r="F29" s="366"/>
      <c r="G29" s="366"/>
      <c r="H29" s="367"/>
      <c r="I29" s="366"/>
      <c r="J29" s="190" t="s">
        <v>363</v>
      </c>
      <c r="K29" s="191">
        <f>COUNTIF($C$25:$C$104,"看護師")</f>
        <v>0</v>
      </c>
      <c r="L29" s="191">
        <f>COUNTIFS($C$25:$C$104,"看護師",$E$25:$E$104,"常勤")</f>
        <v>0</v>
      </c>
      <c r="M29" s="191">
        <f>COUNTIFS($C$25:$C$104,"看護師",$E$25:$E$104,"常勤的非常勤")</f>
        <v>0</v>
      </c>
      <c r="N29" s="191">
        <f>COUNTIFS($C$25:$C$104,"看護師",$E$25:$E$104,"非常勤")</f>
        <v>0</v>
      </c>
      <c r="O29" s="321"/>
      <c r="P29" s="662" t="s">
        <v>348</v>
      </c>
    </row>
    <row r="30" spans="1:16" s="13" customFormat="1" ht="19" customHeight="1">
      <c r="A30" s="12"/>
      <c r="B30" s="366">
        <v>6</v>
      </c>
      <c r="C30" s="366"/>
      <c r="D30" s="366"/>
      <c r="E30" s="367"/>
      <c r="F30" s="366"/>
      <c r="G30" s="366"/>
      <c r="H30" s="367"/>
      <c r="I30" s="366"/>
      <c r="J30" s="190" t="s">
        <v>364</v>
      </c>
      <c r="K30" s="191">
        <f>COUNTIF($C$25:$C$104,"准看護師")</f>
        <v>0</v>
      </c>
      <c r="L30" s="191">
        <f>COUNTIFS($C$25:$C$104,"准看護師",$E$25:$E$104,"常勤")</f>
        <v>0</v>
      </c>
      <c r="M30" s="191">
        <f>COUNTIFS($C$25:$C$104,"准看護師",$E$25:$E$104,"常勤的非常勤")</f>
        <v>0</v>
      </c>
      <c r="N30" s="191">
        <f>COUNTIFS($C$25:$C$104,"准看護師",$E$25:$E$104,"非常勤")</f>
        <v>0</v>
      </c>
      <c r="O30" s="321"/>
      <c r="P30" s="662"/>
    </row>
    <row r="31" spans="1:16" s="13" customFormat="1" ht="19" customHeight="1">
      <c r="A31" s="12"/>
      <c r="B31" s="366">
        <v>7</v>
      </c>
      <c r="C31" s="366"/>
      <c r="D31" s="366"/>
      <c r="E31" s="367"/>
      <c r="F31" s="366"/>
      <c r="G31" s="366"/>
      <c r="H31" s="367"/>
      <c r="I31" s="366"/>
      <c r="J31" s="190" t="s">
        <v>365</v>
      </c>
      <c r="K31" s="191">
        <f>COUNTIF($C$25:$C$104,"事務員")</f>
        <v>0</v>
      </c>
      <c r="L31" s="191">
        <f>COUNTIFS($C$25:$C$104,"事務員",$E$25:$E$104,"常勤")</f>
        <v>0</v>
      </c>
      <c r="M31" s="191">
        <f>COUNTIFS($C$25:$C$104,"事務員",$E$25:$E$104,"常勤的非常勤")</f>
        <v>0</v>
      </c>
      <c r="N31" s="191">
        <f>COUNTIFS($C$25:$C$104,"事務員",$E$25:$E$104,"非常勤")</f>
        <v>0</v>
      </c>
      <c r="O31" s="321"/>
      <c r="P31" s="662"/>
    </row>
    <row r="32" spans="1:16" ht="19" customHeight="1">
      <c r="B32" s="366">
        <v>8</v>
      </c>
      <c r="C32" s="366"/>
      <c r="D32" s="366"/>
      <c r="E32" s="367"/>
      <c r="F32" s="366"/>
      <c r="G32" s="366"/>
      <c r="H32" s="367"/>
      <c r="I32" s="366"/>
      <c r="J32" s="190" t="s">
        <v>366</v>
      </c>
      <c r="K32" s="191">
        <f>COUNTIF($C$25:$C$104,"栄養士")</f>
        <v>0</v>
      </c>
      <c r="L32" s="191">
        <f>COUNTIFS($C$25:$C$104,"栄養士",$E$25:$E$104,"常勤")</f>
        <v>0</v>
      </c>
      <c r="M32" s="191">
        <f>COUNTIFS($C$25:$C$104,"栄養士",$E$25:$E$104,"常勤的非常勤")</f>
        <v>0</v>
      </c>
      <c r="N32" s="191">
        <f>COUNTIFS($C$25:$C$104,"栄養士",$E$25:$E$104,"常勤的非常勤")</f>
        <v>0</v>
      </c>
      <c r="P32" s="12" t="s">
        <v>340</v>
      </c>
    </row>
    <row r="33" spans="2:16" ht="19.399999999999999" customHeight="1">
      <c r="B33" s="366">
        <v>9</v>
      </c>
      <c r="C33" s="366"/>
      <c r="D33" s="366"/>
      <c r="E33" s="367"/>
      <c r="F33" s="366"/>
      <c r="G33" s="366"/>
      <c r="H33" s="367"/>
      <c r="I33" s="366"/>
      <c r="J33" s="190" t="s">
        <v>367</v>
      </c>
      <c r="K33" s="191">
        <f>COUNTIF($C$25:$C$104,"調理員")</f>
        <v>0</v>
      </c>
      <c r="L33" s="191">
        <f>COUNTIFS($C$25:$C$104,"調理員",$E$25:$E$104,"常勤")</f>
        <v>0</v>
      </c>
      <c r="M33" s="191">
        <f>COUNTIFS($C$25:$C$104,"調理員",$E$25:$E$104,"常勤的非常勤")</f>
        <v>0</v>
      </c>
      <c r="N33" s="191">
        <f>COUNTIFS($C$25:$C$104,"調理員",$E$25:$E$104,"非常勤")</f>
        <v>0</v>
      </c>
      <c r="P33" s="12" t="s">
        <v>360</v>
      </c>
    </row>
    <row r="34" spans="2:16" ht="19.399999999999999" customHeight="1">
      <c r="B34" s="366">
        <v>10</v>
      </c>
      <c r="C34" s="366"/>
      <c r="D34" s="366"/>
      <c r="E34" s="367"/>
      <c r="F34" s="366"/>
      <c r="G34" s="366"/>
      <c r="H34" s="367"/>
      <c r="I34" s="366"/>
      <c r="J34" s="190" t="s">
        <v>369</v>
      </c>
      <c r="K34" s="191">
        <f>COUNTIF($C$25:$C$104,"心理療法担当職員")</f>
        <v>0</v>
      </c>
      <c r="L34" s="191">
        <f>COUNTIFS($C$25:$C$104,"心理療法担当職員",$E$25:$E$104,"常勤")</f>
        <v>0</v>
      </c>
      <c r="M34" s="191">
        <f>COUNTIFS($C$25:$C$104,"心理療法担当職員",$E$25:$E$104,"常勤的非常勤")</f>
        <v>0</v>
      </c>
      <c r="N34" s="191">
        <f>COUNTIFS($C$25:$C$104,"心理療法職員",$E$25:$E$104,"非常勤")</f>
        <v>0</v>
      </c>
      <c r="P34" s="12" t="s">
        <v>356</v>
      </c>
    </row>
    <row r="35" spans="2:16" ht="19.399999999999999" customHeight="1">
      <c r="B35" s="366">
        <v>11</v>
      </c>
      <c r="C35" s="366"/>
      <c r="D35" s="366"/>
      <c r="E35" s="367"/>
      <c r="F35" s="366"/>
      <c r="G35" s="366"/>
      <c r="H35" s="367"/>
      <c r="I35" s="366"/>
      <c r="J35" s="190" t="s">
        <v>371</v>
      </c>
      <c r="K35" s="191">
        <f>COUNTIF($C$25:$C$104,"個別対応職員")</f>
        <v>0</v>
      </c>
      <c r="L35" s="191">
        <f>COUNTIFS($C$25:$C$104,"個別対応職員",$E$25:$E$104,"常勤")</f>
        <v>0</v>
      </c>
      <c r="M35" s="191">
        <f>COUNTIFS($C$25:$C$104,"個別対応職員",$E$25:$E$104,"常勤的非常勤")</f>
        <v>0</v>
      </c>
      <c r="N35" s="191">
        <f>COUNTIFS($C$25:$C$104,"個別対応職員",$E$25:$E$104,"非常勤")</f>
        <v>0</v>
      </c>
    </row>
    <row r="36" spans="2:16" ht="19.399999999999999" customHeight="1">
      <c r="B36" s="366">
        <v>12</v>
      </c>
      <c r="C36" s="366"/>
      <c r="D36" s="366"/>
      <c r="E36" s="367"/>
      <c r="F36" s="366"/>
      <c r="G36" s="366"/>
      <c r="H36" s="367"/>
      <c r="I36" s="366"/>
      <c r="J36" s="190" t="s">
        <v>354</v>
      </c>
      <c r="K36" s="191">
        <f>COUNTIF($C$25:$C$104,"家庭支援専門相談員")</f>
        <v>0</v>
      </c>
      <c r="L36" s="191">
        <f>COUNTIFS($C$25:$C$104,"家庭支援専門相談員",$E$25:$E$104,"常勤")</f>
        <v>0</v>
      </c>
      <c r="M36" s="191">
        <f>COUNTIFS($C$25:$C$104,"家庭支援専門相談員",$E$25:$E$104,"常勤的非常勤")</f>
        <v>0</v>
      </c>
      <c r="N36" s="191">
        <f>COUNTIFS($C$25:$C$104,"家庭支援専門相談員",$E$25:$E$104,"非常勤")</f>
        <v>0</v>
      </c>
      <c r="P36" s="12" t="s">
        <v>22</v>
      </c>
    </row>
    <row r="37" spans="2:16" ht="19.399999999999999" customHeight="1">
      <c r="B37" s="366">
        <v>13</v>
      </c>
      <c r="C37" s="366"/>
      <c r="D37" s="366"/>
      <c r="E37" s="367"/>
      <c r="F37" s="366"/>
      <c r="G37" s="366"/>
      <c r="H37" s="367"/>
      <c r="I37" s="366"/>
      <c r="J37" s="190" t="s">
        <v>373</v>
      </c>
      <c r="K37" s="191">
        <f>COUNTIF($C$25:$C$104,"里親支援専門相談員")</f>
        <v>0</v>
      </c>
      <c r="L37" s="191">
        <f>COUNTIFS($C$25:$C$104,"里親支援専門相談員",$E$25:$E$104,"常勤")</f>
        <v>0</v>
      </c>
      <c r="M37" s="191">
        <f>COUNTIFS($C$25:$C$104,"里親支援専門相談員",$E$25:$E$104,"常勤的非常勤")</f>
        <v>0</v>
      </c>
      <c r="N37" s="191">
        <f>COUNTIFS($C$25:$C$104,"里親支援専門相談員",$E$25:$E$104,"非常勤")</f>
        <v>0</v>
      </c>
    </row>
    <row r="38" spans="2:16" ht="19.399999999999999" customHeight="1">
      <c r="B38" s="366">
        <v>14</v>
      </c>
      <c r="C38" s="366"/>
      <c r="D38" s="366"/>
      <c r="E38" s="367"/>
      <c r="F38" s="366"/>
      <c r="G38" s="366"/>
      <c r="H38" s="367"/>
      <c r="I38" s="366"/>
      <c r="J38" s="190" t="s">
        <v>374</v>
      </c>
      <c r="K38" s="191">
        <f>COUNTIF($C$25:$C$104,"自立支援担当職員")</f>
        <v>0</v>
      </c>
      <c r="L38" s="191">
        <f>COUNTIFS($C$25:$C$104,"自立支援担当職員",$E$25:$E$104,"常勤")</f>
        <v>0</v>
      </c>
      <c r="M38" s="191">
        <f>COUNTIFS($C$25:$C$104,"自立支援担当職員",$E$25:$E$104,"常勤的非常勤")</f>
        <v>0</v>
      </c>
      <c r="N38" s="191">
        <f>COUNTIFS($C$25:$C$104,"自立支援担当職員",$E$25:$E$104,"非常勤")</f>
        <v>0</v>
      </c>
    </row>
    <row r="39" spans="2:16" ht="19.399999999999999" customHeight="1">
      <c r="B39" s="366">
        <v>15</v>
      </c>
      <c r="C39" s="366"/>
      <c r="D39" s="366"/>
      <c r="E39" s="367"/>
      <c r="F39" s="366"/>
      <c r="G39" s="366"/>
      <c r="H39" s="367"/>
      <c r="I39" s="366"/>
      <c r="J39" s="190" t="s">
        <v>376</v>
      </c>
      <c r="K39" s="191">
        <f>COUNTIF($C$25:$C$104,"職業指導員")</f>
        <v>0</v>
      </c>
      <c r="L39" s="191">
        <f>COUNTIFS($C$25:$C$104,"職業指導員",$E$25:$E$104,"常勤")</f>
        <v>0</v>
      </c>
      <c r="M39" s="191">
        <f>COUNTIFS($C$25:$C$104,"職業指導員",$E$25:$E$104,"常勤的非常勤")</f>
        <v>0</v>
      </c>
      <c r="N39" s="191">
        <f>COUNTIFS($C$25:$C$104,"職業指導員",$E$25:$E$104,"非常勤")</f>
        <v>0</v>
      </c>
      <c r="P39" s="12" t="s">
        <v>342</v>
      </c>
    </row>
    <row r="40" spans="2:16" ht="19.399999999999999" customHeight="1">
      <c r="B40" s="366">
        <v>16</v>
      </c>
      <c r="C40" s="366"/>
      <c r="D40" s="366"/>
      <c r="E40" s="367"/>
      <c r="F40" s="366"/>
      <c r="G40" s="366"/>
      <c r="H40" s="367"/>
      <c r="I40" s="366"/>
      <c r="J40" s="190" t="s">
        <v>378</v>
      </c>
      <c r="K40" s="191">
        <f>COUNTIF($C$25:$C$104,"その他（処遇補助）")</f>
        <v>0</v>
      </c>
      <c r="L40" s="191">
        <f>COUNTIFS($C$25:$C$104,"その他（処遇補助）",$E$25:$E$104,"常勤")</f>
        <v>0</v>
      </c>
      <c r="M40" s="191">
        <f>COUNTIFS($C$25:$C$104,"その他（処遇補助）",$E$25:$E$104,"常勤的非常勤")</f>
        <v>0</v>
      </c>
      <c r="N40" s="191">
        <f>COUNTIFS($C$25:$C$104,"その他（処遇補助）",$E$25:$E$104,"非常勤")</f>
        <v>0</v>
      </c>
      <c r="P40" s="12" t="s">
        <v>368</v>
      </c>
    </row>
    <row r="41" spans="2:16" ht="19.399999999999999" customHeight="1">
      <c r="B41" s="366">
        <v>17</v>
      </c>
      <c r="C41" s="366"/>
      <c r="D41" s="366"/>
      <c r="E41" s="367"/>
      <c r="F41" s="366"/>
      <c r="G41" s="366"/>
      <c r="H41" s="367"/>
      <c r="I41" s="366"/>
      <c r="J41" s="190" t="s">
        <v>380</v>
      </c>
      <c r="K41" s="191">
        <f>COUNTIF($C$25:$C$104,"その他（縫製員）")</f>
        <v>0</v>
      </c>
      <c r="L41" s="191">
        <f>COUNTIFS($C$25:$C$104,"その他（縫製員）",$E$25:$E$104,"常勤")</f>
        <v>0</v>
      </c>
      <c r="M41" s="191">
        <f>COUNTIFS($C$25:$C$104,"その他（縫製員）",$E$25:$E$104,"常勤的非常勤")</f>
        <v>0</v>
      </c>
      <c r="N41" s="191">
        <f>COUNTIFS($C$25:$C$104,"その他（縫製員）",$E$25:$E$104,"非常勤")</f>
        <v>0</v>
      </c>
      <c r="P41" s="12" t="s">
        <v>370</v>
      </c>
    </row>
    <row r="42" spans="2:16" ht="19.399999999999999" customHeight="1">
      <c r="B42" s="366">
        <v>18</v>
      </c>
      <c r="C42" s="366"/>
      <c r="D42" s="366"/>
      <c r="E42" s="367"/>
      <c r="F42" s="366"/>
      <c r="G42" s="366"/>
      <c r="H42" s="367"/>
      <c r="I42" s="366"/>
      <c r="J42" s="190" t="s">
        <v>381</v>
      </c>
      <c r="K42" s="191">
        <f>COUNTIF($C$25:$C$104,"その他（作業療法士）")</f>
        <v>0</v>
      </c>
      <c r="L42" s="191">
        <f>COUNTIFS($C$25:$C$104,"その他（作業療法士）",$E$25:$E$104,"常勤")</f>
        <v>0</v>
      </c>
      <c r="M42" s="191">
        <f>COUNTIFS($C$25:$C$104,"その他（作業療法士）",$E$25:$E$104,"常勤的非常勤")</f>
        <v>0</v>
      </c>
      <c r="N42" s="191">
        <f>COUNTIFS($C$25:$C$104,"その他（作業療法士）",$E$25:$E$104,"非常勤")</f>
        <v>0</v>
      </c>
      <c r="P42" s="12" t="s">
        <v>352</v>
      </c>
    </row>
    <row r="43" spans="2:16" ht="19.399999999999999" customHeight="1">
      <c r="B43" s="366">
        <v>19</v>
      </c>
      <c r="C43" s="366"/>
      <c r="D43" s="366"/>
      <c r="E43" s="367"/>
      <c r="F43" s="366"/>
      <c r="G43" s="366"/>
      <c r="H43" s="367"/>
      <c r="I43" s="366"/>
      <c r="J43" s="190" t="s">
        <v>382</v>
      </c>
      <c r="K43" s="191">
        <f>COUNTIF($C$25:$C$104,"その他（特別指導員）")</f>
        <v>0</v>
      </c>
      <c r="L43" s="191">
        <f>COUNTIFS($C$25:$C$104,"その他（特別指導員）",$E$25:$E$104,"常勤")</f>
        <v>0</v>
      </c>
      <c r="M43" s="191">
        <f>COUNTIFS($C$25:$C$104,"その他（特別指導員）",$E$25:$E$104,"常勤的非常勤")</f>
        <v>0</v>
      </c>
      <c r="N43" s="191">
        <f>COUNTIFS($C$25:$C$104,"その他（特別指導員）",$E$25:$E$104,"非常勤")</f>
        <v>0</v>
      </c>
      <c r="P43" s="12" t="s">
        <v>372</v>
      </c>
    </row>
    <row r="44" spans="2:16" ht="19.399999999999999" customHeight="1">
      <c r="B44" s="366">
        <v>20</v>
      </c>
      <c r="C44" s="366"/>
      <c r="D44" s="366"/>
      <c r="E44" s="367"/>
      <c r="F44" s="366"/>
      <c r="G44" s="366"/>
      <c r="H44" s="367"/>
      <c r="I44" s="366"/>
      <c r="J44" s="190" t="s">
        <v>383</v>
      </c>
      <c r="K44" s="191">
        <f>COUNTIF($C$25:$C$104,"その他（学習指導員）")</f>
        <v>0</v>
      </c>
      <c r="L44" s="191">
        <f>COUNTIFS($C$25:$C$104,"その他（学習指導員）",$E$25:$E$104,"常勤")</f>
        <v>0</v>
      </c>
      <c r="M44" s="191">
        <f>COUNTIFS($C$25:$C$104,"その他（学習指導員",$E$25:$E$104,"常勤的非常勤")</f>
        <v>0</v>
      </c>
      <c r="N44" s="191">
        <f>COUNTIFS($C$25:$C$104,"その他（学習指導員",$E$25:$E$104,"非常勤")</f>
        <v>0</v>
      </c>
      <c r="P44" s="12" t="s">
        <v>359</v>
      </c>
    </row>
    <row r="45" spans="2:16" ht="19.399999999999999" customHeight="1">
      <c r="B45" s="366">
        <v>21</v>
      </c>
      <c r="C45" s="366"/>
      <c r="D45" s="366"/>
      <c r="E45" s="367"/>
      <c r="F45" s="366"/>
      <c r="G45" s="366"/>
      <c r="H45" s="367"/>
      <c r="I45" s="366"/>
      <c r="J45" s="190" t="s">
        <v>322</v>
      </c>
      <c r="K45" s="192">
        <f>SUM(K25:K44)</f>
        <v>0</v>
      </c>
      <c r="L45" s="192">
        <f>SUM(L25:L44)</f>
        <v>0</v>
      </c>
      <c r="M45" s="192">
        <f>SUM(M25:M44)</f>
        <v>0</v>
      </c>
      <c r="N45" s="192">
        <f>SUM(N25:N44)</f>
        <v>0</v>
      </c>
      <c r="P45" s="12" t="s">
        <v>375</v>
      </c>
    </row>
    <row r="46" spans="2:16" ht="19.399999999999999" customHeight="1">
      <c r="B46" s="366">
        <v>22</v>
      </c>
      <c r="C46" s="366"/>
      <c r="D46" s="366"/>
      <c r="E46" s="367"/>
      <c r="F46" s="366"/>
      <c r="G46" s="366"/>
      <c r="H46" s="367"/>
      <c r="I46" s="366"/>
      <c r="P46" s="12" t="s">
        <v>377</v>
      </c>
    </row>
    <row r="47" spans="2:16" ht="19.399999999999999" customHeight="1">
      <c r="B47" s="366">
        <v>23</v>
      </c>
      <c r="C47" s="366"/>
      <c r="D47" s="366"/>
      <c r="E47" s="367"/>
      <c r="F47" s="366"/>
      <c r="G47" s="366"/>
      <c r="H47" s="367"/>
      <c r="I47" s="366"/>
      <c r="P47" s="12" t="s">
        <v>379</v>
      </c>
    </row>
    <row r="48" spans="2:16" ht="19.399999999999999" customHeight="1">
      <c r="B48" s="366">
        <v>24</v>
      </c>
      <c r="C48" s="366"/>
      <c r="D48" s="366"/>
      <c r="E48" s="367"/>
      <c r="F48" s="366"/>
      <c r="G48" s="366"/>
      <c r="H48" s="367"/>
      <c r="I48" s="366"/>
      <c r="J48" s="185"/>
      <c r="K48" s="185"/>
    </row>
    <row r="49" spans="2:14" ht="19.399999999999999" customHeight="1">
      <c r="B49" s="366">
        <v>25</v>
      </c>
      <c r="C49" s="366"/>
      <c r="D49" s="366"/>
      <c r="E49" s="367"/>
      <c r="F49" s="366"/>
      <c r="G49" s="366"/>
      <c r="H49" s="367"/>
      <c r="I49" s="366"/>
    </row>
    <row r="50" spans="2:14" ht="19.399999999999999" customHeight="1" thickBot="1">
      <c r="B50" s="366">
        <v>26</v>
      </c>
      <c r="C50" s="366"/>
      <c r="D50" s="366"/>
      <c r="E50" s="367"/>
      <c r="F50" s="366"/>
      <c r="G50" s="366"/>
      <c r="H50" s="367"/>
      <c r="I50" s="366"/>
      <c r="J50" s="13" t="s">
        <v>385</v>
      </c>
      <c r="N50" s="321"/>
    </row>
    <row r="51" spans="2:14" ht="19.399999999999999" customHeight="1">
      <c r="B51" s="366">
        <v>27</v>
      </c>
      <c r="C51" s="366"/>
      <c r="D51" s="366"/>
      <c r="E51" s="367"/>
      <c r="F51" s="366"/>
      <c r="G51" s="366"/>
      <c r="H51" s="367"/>
      <c r="I51" s="366"/>
      <c r="J51" s="663"/>
      <c r="K51" s="665" t="s">
        <v>386</v>
      </c>
      <c r="L51" s="323" t="s">
        <v>5</v>
      </c>
      <c r="M51" s="206" t="s">
        <v>7</v>
      </c>
      <c r="N51" s="321"/>
    </row>
    <row r="52" spans="2:14" ht="19.399999999999999" customHeight="1">
      <c r="B52" s="366">
        <v>28</v>
      </c>
      <c r="C52" s="366"/>
      <c r="D52" s="366"/>
      <c r="E52" s="367"/>
      <c r="F52" s="366"/>
      <c r="G52" s="366"/>
      <c r="H52" s="367"/>
      <c r="I52" s="366"/>
      <c r="J52" s="664"/>
      <c r="K52" s="649"/>
      <c r="L52" s="324"/>
      <c r="M52" s="207"/>
      <c r="N52" s="321"/>
    </row>
    <row r="53" spans="2:14" ht="19.399999999999999" customHeight="1">
      <c r="B53" s="366">
        <v>29</v>
      </c>
      <c r="C53" s="366"/>
      <c r="D53" s="366"/>
      <c r="E53" s="367"/>
      <c r="F53" s="366"/>
      <c r="G53" s="366"/>
      <c r="H53" s="367"/>
      <c r="I53" s="366"/>
      <c r="J53" s="664"/>
      <c r="K53" s="649"/>
      <c r="L53" s="325"/>
      <c r="M53" s="207"/>
      <c r="N53" s="13"/>
    </row>
    <row r="54" spans="2:14" ht="19.399999999999999" customHeight="1">
      <c r="B54" s="366">
        <v>30</v>
      </c>
      <c r="C54" s="366"/>
      <c r="D54" s="366"/>
      <c r="E54" s="367"/>
      <c r="F54" s="366"/>
      <c r="G54" s="366"/>
      <c r="H54" s="367"/>
      <c r="I54" s="366"/>
      <c r="J54" s="196" t="s">
        <v>338</v>
      </c>
      <c r="K54" s="322" t="s">
        <v>22</v>
      </c>
      <c r="L54" s="322" t="s">
        <v>22</v>
      </c>
      <c r="M54" s="182" t="s">
        <v>22</v>
      </c>
      <c r="N54" s="197"/>
    </row>
    <row r="55" spans="2:14" ht="19.399999999999999" customHeight="1">
      <c r="B55" s="366">
        <v>31</v>
      </c>
      <c r="C55" s="366"/>
      <c r="D55" s="366"/>
      <c r="E55" s="367"/>
      <c r="F55" s="366"/>
      <c r="G55" s="366"/>
      <c r="H55" s="367"/>
      <c r="I55" s="366"/>
      <c r="J55" s="196" t="s">
        <v>349</v>
      </c>
      <c r="K55" s="322" t="s">
        <v>118</v>
      </c>
      <c r="L55" s="322" t="s">
        <v>22</v>
      </c>
      <c r="M55" s="182" t="s">
        <v>22</v>
      </c>
      <c r="N55" s="197"/>
    </row>
    <row r="56" spans="2:14" ht="19.399999999999999" customHeight="1">
      <c r="B56" s="366">
        <v>32</v>
      </c>
      <c r="C56" s="366"/>
      <c r="D56" s="366"/>
      <c r="E56" s="367"/>
      <c r="F56" s="366"/>
      <c r="G56" s="366"/>
      <c r="H56" s="367"/>
      <c r="I56" s="366"/>
      <c r="J56" s="196" t="s">
        <v>361</v>
      </c>
      <c r="K56" s="322" t="s">
        <v>22</v>
      </c>
      <c r="L56" s="322" t="s">
        <v>22</v>
      </c>
      <c r="M56" s="182" t="s">
        <v>22</v>
      </c>
      <c r="N56" s="197"/>
    </row>
    <row r="57" spans="2:14" ht="19.399999999999999" customHeight="1">
      <c r="B57" s="366">
        <v>33</v>
      </c>
      <c r="C57" s="366"/>
      <c r="D57" s="366"/>
      <c r="E57" s="367"/>
      <c r="F57" s="366"/>
      <c r="G57" s="366"/>
      <c r="H57" s="367"/>
      <c r="I57" s="366"/>
      <c r="J57" s="196" t="s">
        <v>362</v>
      </c>
      <c r="K57" s="322" t="s">
        <v>22</v>
      </c>
      <c r="L57" s="322" t="s">
        <v>22</v>
      </c>
      <c r="M57" s="182" t="s">
        <v>387</v>
      </c>
      <c r="N57" s="197"/>
    </row>
    <row r="58" spans="2:14" ht="19.399999999999999" customHeight="1">
      <c r="B58" s="366">
        <v>34</v>
      </c>
      <c r="C58" s="366"/>
      <c r="D58" s="366"/>
      <c r="E58" s="367"/>
      <c r="F58" s="366"/>
      <c r="G58" s="366"/>
      <c r="H58" s="367"/>
      <c r="I58" s="366"/>
      <c r="J58" s="196" t="s">
        <v>363</v>
      </c>
      <c r="K58" s="322" t="s">
        <v>22</v>
      </c>
      <c r="L58" s="322" t="s">
        <v>388</v>
      </c>
      <c r="M58" s="182" t="s">
        <v>22</v>
      </c>
      <c r="N58" s="197"/>
    </row>
    <row r="59" spans="2:14" ht="19.399999999999999" customHeight="1">
      <c r="B59" s="366">
        <v>35</v>
      </c>
      <c r="C59" s="366"/>
      <c r="D59" s="366"/>
      <c r="E59" s="367"/>
      <c r="F59" s="366"/>
      <c r="G59" s="366"/>
      <c r="H59" s="367"/>
      <c r="I59" s="366"/>
      <c r="J59" s="196" t="s">
        <v>364</v>
      </c>
      <c r="K59" s="322"/>
      <c r="L59" s="322"/>
      <c r="M59" s="182"/>
      <c r="N59" s="197"/>
    </row>
    <row r="60" spans="2:14" ht="19.399999999999999" customHeight="1">
      <c r="B60" s="366">
        <v>36</v>
      </c>
      <c r="C60" s="366"/>
      <c r="D60" s="366"/>
      <c r="E60" s="367"/>
      <c r="F60" s="366"/>
      <c r="G60" s="366"/>
      <c r="H60" s="367"/>
      <c r="I60" s="366"/>
      <c r="J60" s="196" t="s">
        <v>365</v>
      </c>
      <c r="K60" s="322" t="s">
        <v>118</v>
      </c>
      <c r="L60" s="322" t="s">
        <v>118</v>
      </c>
      <c r="M60" s="182" t="s">
        <v>22</v>
      </c>
      <c r="N60" s="197"/>
    </row>
    <row r="61" spans="2:14" ht="19.399999999999999" customHeight="1">
      <c r="B61" s="366">
        <v>37</v>
      </c>
      <c r="C61" s="366"/>
      <c r="D61" s="366"/>
      <c r="E61" s="367"/>
      <c r="F61" s="366"/>
      <c r="G61" s="366"/>
      <c r="H61" s="367"/>
      <c r="I61" s="366"/>
      <c r="J61" s="196" t="s">
        <v>366</v>
      </c>
      <c r="K61" s="322" t="s">
        <v>22</v>
      </c>
      <c r="L61" s="322" t="s">
        <v>389</v>
      </c>
      <c r="M61" s="182" t="s">
        <v>390</v>
      </c>
      <c r="N61" s="197"/>
    </row>
    <row r="62" spans="2:14" ht="19.399999999999999" customHeight="1">
      <c r="B62" s="366">
        <v>38</v>
      </c>
      <c r="C62" s="366"/>
      <c r="D62" s="366"/>
      <c r="E62" s="367"/>
      <c r="F62" s="366"/>
      <c r="G62" s="366"/>
      <c r="H62" s="367"/>
      <c r="I62" s="366"/>
      <c r="J62" s="196" t="s">
        <v>391</v>
      </c>
      <c r="K62" s="322" t="s">
        <v>392</v>
      </c>
      <c r="L62" s="322" t="s">
        <v>393</v>
      </c>
      <c r="M62" s="182" t="s">
        <v>394</v>
      </c>
      <c r="N62" s="197"/>
    </row>
    <row r="63" spans="2:14" ht="19.399999999999999" customHeight="1">
      <c r="B63" s="366">
        <v>39</v>
      </c>
      <c r="C63" s="366"/>
      <c r="D63" s="366"/>
      <c r="E63" s="367"/>
      <c r="F63" s="366"/>
      <c r="G63" s="366"/>
      <c r="H63" s="367"/>
      <c r="I63" s="366"/>
      <c r="J63" s="196" t="s">
        <v>369</v>
      </c>
      <c r="K63" s="322" t="s">
        <v>395</v>
      </c>
      <c r="L63" s="322" t="s">
        <v>396</v>
      </c>
      <c r="M63" s="182" t="s">
        <v>22</v>
      </c>
      <c r="N63" s="197"/>
    </row>
    <row r="64" spans="2:14" ht="19.399999999999999" customHeight="1">
      <c r="B64" s="366">
        <v>40</v>
      </c>
      <c r="C64" s="366"/>
      <c r="D64" s="366"/>
      <c r="E64" s="367"/>
      <c r="F64" s="366"/>
      <c r="G64" s="366"/>
      <c r="H64" s="367"/>
      <c r="I64" s="366"/>
      <c r="J64" s="196" t="s">
        <v>371</v>
      </c>
      <c r="K64" s="322" t="s">
        <v>22</v>
      </c>
      <c r="L64" s="322" t="s">
        <v>22</v>
      </c>
      <c r="M64" s="182" t="s">
        <v>22</v>
      </c>
      <c r="N64" s="197"/>
    </row>
    <row r="65" spans="2:14" ht="19.399999999999999" customHeight="1">
      <c r="B65" s="366">
        <v>41</v>
      </c>
      <c r="C65" s="366"/>
      <c r="D65" s="366"/>
      <c r="E65" s="367"/>
      <c r="F65" s="366"/>
      <c r="G65" s="366"/>
      <c r="H65" s="367"/>
      <c r="I65" s="366"/>
      <c r="J65" s="196" t="s">
        <v>354</v>
      </c>
      <c r="K65" s="322" t="s">
        <v>22</v>
      </c>
      <c r="L65" s="322" t="s">
        <v>22</v>
      </c>
      <c r="M65" s="182" t="s">
        <v>22</v>
      </c>
      <c r="N65" s="197"/>
    </row>
    <row r="66" spans="2:14" ht="19.399999999999999" customHeight="1">
      <c r="B66" s="366">
        <v>42</v>
      </c>
      <c r="C66" s="366"/>
      <c r="D66" s="366"/>
      <c r="E66" s="367"/>
      <c r="F66" s="366"/>
      <c r="G66" s="366"/>
      <c r="H66" s="367"/>
      <c r="I66" s="366"/>
      <c r="J66" s="196" t="s">
        <v>397</v>
      </c>
      <c r="K66" s="322"/>
      <c r="L66" s="322"/>
      <c r="M66" s="182"/>
      <c r="N66" s="197"/>
    </row>
    <row r="67" spans="2:14" ht="19.399999999999999" customHeight="1">
      <c r="B67" s="366">
        <v>43</v>
      </c>
      <c r="C67" s="366"/>
      <c r="D67" s="366"/>
      <c r="E67" s="367"/>
      <c r="F67" s="366"/>
      <c r="G67" s="366"/>
      <c r="H67" s="367"/>
      <c r="I67" s="366"/>
      <c r="J67" s="198" t="s">
        <v>398</v>
      </c>
      <c r="K67" s="322"/>
      <c r="L67" s="322"/>
      <c r="M67" s="182"/>
      <c r="N67" s="197"/>
    </row>
    <row r="68" spans="2:14" ht="19.399999999999999" customHeight="1">
      <c r="B68" s="366">
        <v>44</v>
      </c>
      <c r="C68" s="366"/>
      <c r="D68" s="366"/>
      <c r="E68" s="367"/>
      <c r="F68" s="366"/>
      <c r="G68" s="366"/>
      <c r="H68" s="367"/>
      <c r="I68" s="366"/>
      <c r="J68" s="196" t="s">
        <v>399</v>
      </c>
      <c r="K68" s="322"/>
      <c r="L68" s="322"/>
      <c r="M68" s="182"/>
      <c r="N68" s="197"/>
    </row>
    <row r="69" spans="2:14" ht="19.399999999999999" customHeight="1">
      <c r="B69" s="366">
        <v>45</v>
      </c>
      <c r="C69" s="366"/>
      <c r="D69" s="366"/>
      <c r="E69" s="367"/>
      <c r="F69" s="366"/>
      <c r="G69" s="366"/>
      <c r="H69" s="367"/>
      <c r="I69" s="366"/>
      <c r="J69" s="196" t="s">
        <v>382</v>
      </c>
      <c r="K69" s="322"/>
      <c r="L69" s="322"/>
      <c r="M69" s="182"/>
      <c r="N69" s="197"/>
    </row>
    <row r="70" spans="2:14" ht="19" customHeight="1" thickBot="1">
      <c r="B70" s="366">
        <v>46</v>
      </c>
      <c r="C70" s="366"/>
      <c r="D70" s="366"/>
      <c r="E70" s="367"/>
      <c r="F70" s="366"/>
      <c r="G70" s="366"/>
      <c r="H70" s="367"/>
      <c r="I70" s="366"/>
      <c r="J70" s="401" t="s">
        <v>383</v>
      </c>
      <c r="K70" s="338"/>
      <c r="L70" s="338"/>
      <c r="M70" s="402"/>
    </row>
    <row r="71" spans="2:14" ht="19" customHeight="1">
      <c r="B71" s="366">
        <v>47</v>
      </c>
      <c r="C71" s="366"/>
      <c r="D71" s="366"/>
      <c r="E71" s="367"/>
      <c r="F71" s="366"/>
      <c r="G71" s="366"/>
      <c r="H71" s="367"/>
      <c r="I71" s="366"/>
    </row>
    <row r="72" spans="2:14" ht="19" customHeight="1">
      <c r="B72" s="366">
        <v>48</v>
      </c>
      <c r="C72" s="366"/>
      <c r="D72" s="366"/>
      <c r="E72" s="367"/>
      <c r="F72" s="366"/>
      <c r="G72" s="366"/>
      <c r="H72" s="367"/>
      <c r="I72" s="366"/>
      <c r="J72" s="12" t="s">
        <v>400</v>
      </c>
    </row>
    <row r="73" spans="2:14" ht="19" customHeight="1">
      <c r="B73" s="366">
        <v>49</v>
      </c>
      <c r="C73" s="366"/>
      <c r="D73" s="366"/>
      <c r="E73" s="367"/>
      <c r="F73" s="366"/>
      <c r="G73" s="366"/>
      <c r="H73" s="367"/>
      <c r="I73" s="366"/>
      <c r="J73" s="12" t="s">
        <v>401</v>
      </c>
    </row>
    <row r="74" spans="2:14" ht="19" customHeight="1">
      <c r="B74" s="366">
        <v>50</v>
      </c>
      <c r="C74" s="366"/>
      <c r="D74" s="366"/>
      <c r="E74" s="367"/>
      <c r="F74" s="366"/>
      <c r="G74" s="366"/>
      <c r="H74" s="367"/>
      <c r="I74" s="366"/>
      <c r="J74" s="12" t="s">
        <v>402</v>
      </c>
    </row>
    <row r="75" spans="2:14" ht="19" customHeight="1">
      <c r="B75" s="366">
        <v>51</v>
      </c>
      <c r="C75" s="366"/>
      <c r="D75" s="366"/>
      <c r="E75" s="367"/>
      <c r="F75" s="366"/>
      <c r="G75" s="366"/>
      <c r="H75" s="367"/>
      <c r="I75" s="366"/>
      <c r="J75" s="12" t="s">
        <v>403</v>
      </c>
    </row>
    <row r="76" spans="2:14" ht="19" customHeight="1">
      <c r="B76" s="366">
        <v>52</v>
      </c>
      <c r="C76" s="366"/>
      <c r="D76" s="366"/>
      <c r="E76" s="367"/>
      <c r="F76" s="366"/>
      <c r="G76" s="366"/>
      <c r="H76" s="367"/>
      <c r="I76" s="366"/>
      <c r="J76" s="12" t="s">
        <v>404</v>
      </c>
    </row>
    <row r="77" spans="2:14" ht="19" customHeight="1">
      <c r="B77" s="366">
        <v>53</v>
      </c>
      <c r="C77" s="366"/>
      <c r="D77" s="366"/>
      <c r="E77" s="367"/>
      <c r="F77" s="366"/>
      <c r="G77" s="366"/>
      <c r="H77" s="367"/>
      <c r="I77" s="366"/>
      <c r="J77" s="12" t="s">
        <v>405</v>
      </c>
    </row>
    <row r="78" spans="2:14" ht="19" customHeight="1">
      <c r="B78" s="366">
        <v>54</v>
      </c>
      <c r="C78" s="366"/>
      <c r="D78" s="366"/>
      <c r="E78" s="367"/>
      <c r="F78" s="366"/>
      <c r="G78" s="366"/>
      <c r="H78" s="367"/>
      <c r="I78" s="366"/>
      <c r="J78" s="12" t="s">
        <v>406</v>
      </c>
    </row>
    <row r="79" spans="2:14" ht="19" customHeight="1">
      <c r="B79" s="366">
        <v>55</v>
      </c>
      <c r="C79" s="366"/>
      <c r="D79" s="366"/>
      <c r="E79" s="367"/>
      <c r="F79" s="366"/>
      <c r="G79" s="366"/>
      <c r="H79" s="367"/>
      <c r="I79" s="366"/>
      <c r="J79" s="12" t="s">
        <v>407</v>
      </c>
    </row>
    <row r="80" spans="2:14" ht="19" customHeight="1">
      <c r="B80" s="366">
        <v>56</v>
      </c>
      <c r="C80" s="366"/>
      <c r="D80" s="366"/>
      <c r="E80" s="367"/>
      <c r="F80" s="366"/>
      <c r="G80" s="366"/>
      <c r="H80" s="367"/>
      <c r="I80" s="366"/>
      <c r="J80" s="12" t="s">
        <v>408</v>
      </c>
    </row>
    <row r="81" spans="2:14" ht="19" customHeight="1">
      <c r="B81" s="366">
        <v>57</v>
      </c>
      <c r="C81" s="366"/>
      <c r="D81" s="366"/>
      <c r="E81" s="367"/>
      <c r="F81" s="366"/>
      <c r="G81" s="366"/>
      <c r="H81" s="367"/>
      <c r="I81" s="366"/>
      <c r="J81" s="12" t="s">
        <v>409</v>
      </c>
    </row>
    <row r="82" spans="2:14" ht="19" customHeight="1">
      <c r="B82" s="366">
        <v>58</v>
      </c>
      <c r="C82" s="366"/>
      <c r="D82" s="366"/>
      <c r="E82" s="367"/>
      <c r="F82" s="366"/>
      <c r="G82" s="366"/>
      <c r="H82" s="367"/>
      <c r="I82" s="366"/>
      <c r="J82" s="14"/>
      <c r="K82" s="14"/>
    </row>
    <row r="83" spans="2:14" ht="19" customHeight="1">
      <c r="B83" s="366">
        <v>59</v>
      </c>
      <c r="C83" s="366"/>
      <c r="D83" s="366"/>
      <c r="E83" s="367"/>
      <c r="F83" s="366"/>
      <c r="G83" s="366"/>
      <c r="H83" s="367"/>
      <c r="I83" s="366"/>
      <c r="J83" s="14"/>
      <c r="K83" s="14"/>
    </row>
    <row r="84" spans="2:14" ht="19" customHeight="1">
      <c r="B84" s="366">
        <v>60</v>
      </c>
      <c r="C84" s="366"/>
      <c r="D84" s="366"/>
      <c r="E84" s="367"/>
      <c r="F84" s="366"/>
      <c r="G84" s="366"/>
      <c r="H84" s="367"/>
      <c r="I84" s="366"/>
      <c r="J84" s="14"/>
      <c r="K84" s="14"/>
    </row>
    <row r="85" spans="2:14" ht="19" customHeight="1">
      <c r="B85" s="366">
        <v>61</v>
      </c>
      <c r="C85" s="366"/>
      <c r="D85" s="366"/>
      <c r="E85" s="367"/>
      <c r="F85" s="366"/>
      <c r="G85" s="366"/>
      <c r="H85" s="367"/>
      <c r="I85" s="366"/>
      <c r="J85" s="14"/>
      <c r="K85" s="14"/>
    </row>
    <row r="86" spans="2:14" ht="19" customHeight="1">
      <c r="B86" s="366">
        <v>62</v>
      </c>
      <c r="C86" s="366"/>
      <c r="D86" s="366"/>
      <c r="E86" s="367"/>
      <c r="F86" s="366"/>
      <c r="G86" s="366"/>
      <c r="H86" s="367"/>
      <c r="I86" s="366"/>
      <c r="J86" s="14"/>
      <c r="K86" s="14"/>
    </row>
    <row r="87" spans="2:14" ht="19" customHeight="1">
      <c r="B87" s="366">
        <v>63</v>
      </c>
      <c r="C87" s="366"/>
      <c r="D87" s="366"/>
      <c r="E87" s="367"/>
      <c r="F87" s="366"/>
      <c r="G87" s="366"/>
      <c r="H87" s="367"/>
      <c r="I87" s="366"/>
      <c r="J87" s="180"/>
      <c r="K87" s="14"/>
    </row>
    <row r="88" spans="2:14" ht="19" customHeight="1">
      <c r="B88" s="366">
        <v>64</v>
      </c>
      <c r="C88" s="366"/>
      <c r="D88" s="366"/>
      <c r="E88" s="367"/>
      <c r="F88" s="366"/>
      <c r="G88" s="366"/>
      <c r="H88" s="367"/>
      <c r="I88" s="366"/>
      <c r="J88" s="199"/>
      <c r="K88" s="199"/>
    </row>
    <row r="89" spans="2:14" ht="19" customHeight="1">
      <c r="B89" s="366">
        <v>65</v>
      </c>
      <c r="C89" s="366"/>
      <c r="D89" s="366"/>
      <c r="E89" s="367"/>
      <c r="F89" s="366"/>
      <c r="G89" s="366"/>
      <c r="H89" s="367"/>
      <c r="I89" s="366"/>
      <c r="J89" s="199"/>
      <c r="K89" s="199"/>
      <c r="L89" s="14"/>
      <c r="M89" s="14"/>
      <c r="N89" s="14"/>
    </row>
    <row r="90" spans="2:14" ht="19" customHeight="1">
      <c r="B90" s="366">
        <v>66</v>
      </c>
      <c r="C90" s="366"/>
      <c r="D90" s="366"/>
      <c r="E90" s="367"/>
      <c r="F90" s="366"/>
      <c r="G90" s="366"/>
      <c r="H90" s="367"/>
      <c r="I90" s="366"/>
      <c r="J90" s="180"/>
      <c r="K90" s="14"/>
      <c r="L90" s="14"/>
      <c r="M90" s="14"/>
      <c r="N90" s="14"/>
    </row>
    <row r="91" spans="2:14" ht="19" customHeight="1">
      <c r="B91" s="366">
        <v>67</v>
      </c>
      <c r="C91" s="366"/>
      <c r="D91" s="366"/>
      <c r="E91" s="367"/>
      <c r="F91" s="366"/>
      <c r="G91" s="366"/>
      <c r="H91" s="367"/>
      <c r="I91" s="366"/>
      <c r="J91" s="199"/>
      <c r="K91" s="199"/>
      <c r="L91" s="14"/>
      <c r="M91" s="14"/>
      <c r="N91" s="14"/>
    </row>
    <row r="92" spans="2:14" ht="19" customHeight="1">
      <c r="B92" s="366">
        <v>68</v>
      </c>
      <c r="C92" s="366"/>
      <c r="D92" s="366"/>
      <c r="E92" s="367"/>
      <c r="F92" s="366"/>
      <c r="G92" s="366"/>
      <c r="H92" s="367"/>
      <c r="I92" s="366"/>
      <c r="J92" s="199"/>
      <c r="K92" s="199"/>
      <c r="L92" s="14"/>
      <c r="M92" s="14"/>
      <c r="N92" s="14"/>
    </row>
    <row r="93" spans="2:14" ht="19" customHeight="1">
      <c r="B93" s="366">
        <v>69</v>
      </c>
      <c r="C93" s="366"/>
      <c r="D93" s="366"/>
      <c r="E93" s="367"/>
      <c r="F93" s="366"/>
      <c r="G93" s="366"/>
      <c r="H93" s="367"/>
      <c r="I93" s="366"/>
      <c r="J93" s="200"/>
      <c r="K93" s="200"/>
      <c r="L93" s="14"/>
      <c r="M93" s="14"/>
      <c r="N93" s="14"/>
    </row>
    <row r="94" spans="2:14" ht="19" customHeight="1">
      <c r="B94" s="366">
        <v>70</v>
      </c>
      <c r="C94" s="366"/>
      <c r="D94" s="366"/>
      <c r="E94" s="367"/>
      <c r="F94" s="366"/>
      <c r="G94" s="366"/>
      <c r="H94" s="367"/>
      <c r="I94" s="366"/>
      <c r="J94" s="200"/>
      <c r="K94" s="200"/>
      <c r="L94" s="14"/>
      <c r="M94" s="14"/>
      <c r="N94" s="14"/>
    </row>
    <row r="95" spans="2:14" ht="20.149999999999999" customHeight="1">
      <c r="B95" s="366">
        <v>71</v>
      </c>
      <c r="C95" s="366"/>
      <c r="D95" s="366"/>
      <c r="E95" s="367"/>
      <c r="F95" s="366"/>
      <c r="G95" s="366"/>
      <c r="H95" s="367"/>
      <c r="I95" s="366"/>
      <c r="J95" s="200"/>
      <c r="K95" s="200"/>
      <c r="L95" s="199"/>
      <c r="M95" s="199"/>
      <c r="N95" s="199"/>
    </row>
    <row r="96" spans="2:14" ht="20.149999999999999" customHeight="1">
      <c r="B96" s="366">
        <v>72</v>
      </c>
      <c r="C96" s="366"/>
      <c r="D96" s="366"/>
      <c r="E96" s="367"/>
      <c r="F96" s="366"/>
      <c r="G96" s="366"/>
      <c r="H96" s="367"/>
      <c r="I96" s="366"/>
      <c r="L96" s="199"/>
      <c r="M96" s="199"/>
      <c r="N96" s="199"/>
    </row>
    <row r="97" spans="2:14" ht="18" customHeight="1">
      <c r="B97" s="366">
        <v>73</v>
      </c>
      <c r="C97" s="366"/>
      <c r="D97" s="366"/>
      <c r="E97" s="367"/>
      <c r="F97" s="366"/>
      <c r="G97" s="366"/>
      <c r="H97" s="367"/>
      <c r="I97" s="366"/>
      <c r="J97" s="180"/>
      <c r="K97" s="14"/>
      <c r="L97" s="14"/>
      <c r="M97" s="14"/>
      <c r="N97" s="14"/>
    </row>
    <row r="98" spans="2:14" ht="18" customHeight="1">
      <c r="B98" s="366">
        <v>74</v>
      </c>
      <c r="C98" s="366"/>
      <c r="D98" s="366"/>
      <c r="E98" s="367"/>
      <c r="F98" s="366"/>
      <c r="G98" s="366"/>
      <c r="H98" s="367"/>
      <c r="I98" s="366"/>
      <c r="J98" s="200"/>
      <c r="K98" s="200"/>
      <c r="L98" s="199"/>
      <c r="M98" s="199"/>
      <c r="N98" s="199"/>
    </row>
    <row r="99" spans="2:14" ht="18" customHeight="1">
      <c r="B99" s="366">
        <v>75</v>
      </c>
      <c r="C99" s="366"/>
      <c r="D99" s="366"/>
      <c r="E99" s="367"/>
      <c r="F99" s="366"/>
      <c r="G99" s="366"/>
      <c r="H99" s="367"/>
      <c r="I99" s="366"/>
      <c r="J99" s="200"/>
      <c r="K99" s="200"/>
      <c r="L99" s="199"/>
      <c r="M99" s="199"/>
      <c r="N99" s="199"/>
    </row>
    <row r="100" spans="2:14" ht="18" customHeight="1">
      <c r="B100" s="366">
        <v>76</v>
      </c>
      <c r="C100" s="366"/>
      <c r="D100" s="366"/>
      <c r="E100" s="367"/>
      <c r="F100" s="366"/>
      <c r="G100" s="366"/>
      <c r="H100" s="367"/>
      <c r="I100" s="366"/>
      <c r="J100" s="200"/>
      <c r="K100" s="200"/>
      <c r="L100" s="200"/>
      <c r="M100" s="200"/>
      <c r="N100" s="200"/>
    </row>
    <row r="101" spans="2:14" ht="18" customHeight="1">
      <c r="B101" s="366">
        <v>77</v>
      </c>
      <c r="C101" s="366"/>
      <c r="D101" s="366"/>
      <c r="E101" s="367"/>
      <c r="F101" s="366"/>
      <c r="G101" s="366"/>
      <c r="H101" s="367"/>
      <c r="I101" s="366"/>
      <c r="L101" s="200"/>
      <c r="M101" s="200"/>
      <c r="N101" s="200"/>
    </row>
    <row r="102" spans="2:14" ht="18" customHeight="1">
      <c r="B102" s="366">
        <v>78</v>
      </c>
      <c r="C102" s="366"/>
      <c r="D102" s="366"/>
      <c r="E102" s="367"/>
      <c r="F102" s="366"/>
      <c r="G102" s="366"/>
      <c r="H102" s="367"/>
      <c r="I102" s="366"/>
      <c r="L102" s="200"/>
      <c r="M102" s="200"/>
      <c r="N102" s="200"/>
    </row>
    <row r="103" spans="2:14" ht="18" customHeight="1">
      <c r="B103" s="366">
        <v>79</v>
      </c>
      <c r="C103" s="366"/>
      <c r="D103" s="366"/>
      <c r="E103" s="367"/>
      <c r="F103" s="366"/>
      <c r="G103" s="366"/>
      <c r="H103" s="367"/>
      <c r="I103" s="366"/>
    </row>
    <row r="104" spans="2:14" ht="18" customHeight="1">
      <c r="B104" s="366">
        <v>80</v>
      </c>
      <c r="C104" s="366"/>
      <c r="D104" s="366"/>
      <c r="E104" s="367"/>
      <c r="F104" s="366"/>
      <c r="G104" s="366"/>
      <c r="H104" s="367"/>
      <c r="I104" s="366"/>
      <c r="L104" s="14"/>
      <c r="M104" s="14"/>
      <c r="N104" s="14"/>
    </row>
    <row r="105" spans="2:14" ht="18" customHeight="1">
      <c r="L105" s="200"/>
      <c r="M105" s="200"/>
      <c r="N105" s="200"/>
    </row>
    <row r="106" spans="2:14" ht="20.5" customHeight="1">
      <c r="C106" s="203" t="s">
        <v>410</v>
      </c>
      <c r="D106" s="204"/>
      <c r="E106" s="204"/>
      <c r="F106" s="204"/>
      <c r="G106" s="204"/>
      <c r="H106" s="80"/>
    </row>
    <row r="107" spans="2:14" ht="20.5" customHeight="1">
      <c r="C107" s="643" t="s">
        <v>411</v>
      </c>
      <c r="D107" s="643"/>
      <c r="E107" s="643"/>
      <c r="F107" s="643"/>
      <c r="G107" s="643"/>
      <c r="H107" s="643"/>
      <c r="I107" s="643"/>
    </row>
    <row r="108" spans="2:14" ht="20.5" customHeight="1">
      <c r="C108" s="643"/>
      <c r="D108" s="643"/>
      <c r="E108" s="643"/>
      <c r="F108" s="643"/>
      <c r="G108" s="643"/>
      <c r="H108" s="643"/>
      <c r="I108" s="643"/>
    </row>
    <row r="109" spans="2:14" ht="17.5" customHeight="1"/>
    <row r="110" spans="2:14" ht="17.5" customHeight="1"/>
    <row r="111" spans="2:14" ht="17.5" customHeight="1"/>
  </sheetData>
  <mergeCells count="13">
    <mergeCell ref="D9:E9"/>
    <mergeCell ref="J10:J13"/>
    <mergeCell ref="P29:P31"/>
    <mergeCell ref="L22:L24"/>
    <mergeCell ref="M22:M24"/>
    <mergeCell ref="N22:N24"/>
    <mergeCell ref="J51:J53"/>
    <mergeCell ref="K51:K53"/>
    <mergeCell ref="K22:K24"/>
    <mergeCell ref="C107:I108"/>
    <mergeCell ref="I10:I13"/>
    <mergeCell ref="J22:J24"/>
    <mergeCell ref="C10:C13"/>
  </mergeCells>
  <phoneticPr fontId="1"/>
  <dataValidations count="7">
    <dataValidation allowBlank="1" showInputMessage="1" showErrorMessage="1" promptTitle="入力" prompt="例えば7/1 と入力すれば、「令和6年7月1日」と表示されます" sqref="F4" xr:uid="{7FF03D27-EF42-4EE3-B897-3CDE7528F37B}"/>
    <dataValidation type="list" allowBlank="1" showInputMessage="1" showErrorMessage="1" sqref="C22:C104" xr:uid="{0D56452D-E213-4D71-838A-059E3244AFC4}">
      <formula1>$J$25:$J$44</formula1>
    </dataValidation>
    <dataValidation type="list" allowBlank="1" showInputMessage="1" showErrorMessage="1" sqref="E25:E104" xr:uid="{0A900CCD-7CAA-4137-992B-AFE3FC7BB941}">
      <formula1>$P$32:$P$34</formula1>
    </dataValidation>
    <dataValidation type="list" allowBlank="1" showInputMessage="1" showErrorMessage="1" sqref="E22:E24" xr:uid="{6973A007-91BC-442F-998F-CCCDD356983C}">
      <formula1>$P$29:$P$31</formula1>
    </dataValidation>
    <dataValidation type="list" allowBlank="1" showInputMessage="1" showErrorMessage="1" sqref="I22:I104" xr:uid="{0CBB9C82-CA06-4ECD-B4EB-D4754939BF0B}">
      <formula1>$P$36:$P$37</formula1>
    </dataValidation>
    <dataValidation type="list" allowBlank="1" showInputMessage="1" showErrorMessage="1" sqref="H22:H104" xr:uid="{C2BFD310-83F5-44CA-A566-412C84B1CB3C}">
      <formula1>$P$39:$P$45</formula1>
    </dataValidation>
    <dataValidation type="list" allowBlank="1" showInputMessage="1" showErrorMessage="1" sqref="E10:E13" xr:uid="{60F1654F-5558-48E3-A690-C9400EC1E83D}">
      <formula1>"○,　"</formula1>
    </dataValidation>
  </dataValidations>
  <pageMargins left="0.51181102362204722" right="0.31496062992125984" top="0.55118110236220474" bottom="0.35433070866141736" header="0.31496062992125984" footer="0.31496062992125984"/>
  <pageSetup paperSize="9" scale="52" orientation="landscape" r:id="rId1"/>
  <rowBreaks count="1" manualBreakCount="1">
    <brk id="49" max="14" man="1"/>
  </rowBreak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10</vt:i4>
      </vt:variant>
    </vt:vector>
  </HeadingPairs>
  <TitlesOfParts>
    <vt:vector size="17" baseType="lpstr">
      <vt:lpstr>基本情報</vt:lpstr>
      <vt:lpstr>施設運営</vt:lpstr>
      <vt:lpstr>人事管理</vt:lpstr>
      <vt:lpstr>入所者支援</vt:lpstr>
      <vt:lpstr>職員（乳児院）</vt:lpstr>
      <vt:lpstr>職員（児童養護）</vt:lpstr>
      <vt:lpstr>職員（児童心理治療)</vt:lpstr>
      <vt:lpstr>基本情報!Print_Area</vt:lpstr>
      <vt:lpstr>施設運営!Print_Area</vt:lpstr>
      <vt:lpstr>'職員（児童心理治療)'!Print_Area</vt:lpstr>
      <vt:lpstr>'職員（児童養護）'!Print_Area</vt:lpstr>
      <vt:lpstr>'職員（乳児院）'!Print_Area</vt:lpstr>
      <vt:lpstr>人事管理!Print_Area</vt:lpstr>
      <vt:lpstr>入所者支援!Print_Area</vt:lpstr>
      <vt:lpstr>施設運営!Print_Titles</vt:lpstr>
      <vt:lpstr>人事管理!Print_Titles</vt:lpstr>
      <vt:lpstr>入所者支援!Print_Titles</vt:lpstr>
    </vt:vector>
  </TitlesOfParts>
  <Manager/>
  <Company>栃木県</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栃木県</dc:creator>
  <cp:keywords/>
  <dc:description/>
  <cp:lastModifiedBy>古川　万里子</cp:lastModifiedBy>
  <cp:revision/>
  <dcterms:created xsi:type="dcterms:W3CDTF">2019-12-25T01:17:22Z</dcterms:created>
  <dcterms:modified xsi:type="dcterms:W3CDTF">2025-11-04T06:55:44Z</dcterms:modified>
  <cp:category/>
  <cp:contentStatus/>
</cp:coreProperties>
</file>