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mc:AlternateContent xmlns:mc="http://schemas.openxmlformats.org/markup-compatibility/2006">
    <mc:Choice Requires="x15">
      <x15ac:absPath xmlns:x15ac="http://schemas.microsoft.com/office/spreadsheetml/2010/11/ac" url="C:\Users\0257982\Desktop\R6.10_調書修正\"/>
    </mc:Choice>
  </mc:AlternateContent>
  <xr:revisionPtr revIDLastSave="0" documentId="13_ncr:1_{C30AE927-23FC-441F-AB11-B14830D72468}" xr6:coauthVersionLast="47" xr6:coauthVersionMax="47" xr10:uidLastSave="{00000000-0000-0000-0000-000000000000}"/>
  <bookViews>
    <workbookView xWindow="-110" yWindow="-110" windowWidth="19420" windowHeight="11620" xr2:uid="{00000000-000D-0000-FFFF-FFFF00000000}"/>
  </bookViews>
  <sheets>
    <sheet name="指定重度訪問介護" sheetId="2" r:id="rId1"/>
    <sheet name="人員" sheetId="3" r:id="rId2"/>
  </sheets>
  <definedNames>
    <definedName name="_xlnm.Print_Area" localSheetId="0">指定重度訪問介護!$A$1:$E$171</definedName>
    <definedName name="_xlnm.Print_Area" localSheetId="1">人員!$A$1:$AN$80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I50" i="3"/>
  <c r="I49" i="3"/>
  <c r="E49" i="3"/>
  <c r="C49" i="3"/>
  <c r="I51" i="3"/>
  <c r="F49" i="3"/>
  <c r="D49" i="3"/>
  <c r="AH41" i="3"/>
  <c r="AK41" i="3" s="1"/>
  <c r="AH40" i="3"/>
  <c r="AK40" i="3" s="1"/>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M40" i="3" l="1"/>
  <c r="AM43" i="3" s="1" a="1"/>
  <c r="AM43" i="3" s="1"/>
  <c r="AL29" i="3"/>
  <c r="AL15" i="3"/>
  <c r="AL23" i="3"/>
  <c r="AL16" i="3"/>
  <c r="AL24" i="3"/>
  <c r="AL19" i="3"/>
  <c r="AL27" i="3"/>
  <c r="AL12" i="3"/>
  <c r="AL20" i="3"/>
  <c r="AL28" i="3"/>
  <c r="AL22" i="3"/>
  <c r="AH9" i="3"/>
  <c r="AK31" i="3"/>
  <c r="AL31" i="3" s="1"/>
  <c r="AL14" i="3"/>
  <c r="AL26" i="3"/>
  <c r="AI9" i="3"/>
  <c r="AL18" i="3"/>
  <c r="AL30" i="3"/>
  <c r="AJ9" i="3"/>
  <c r="AL13" i="3"/>
  <c r="AL17" i="3"/>
  <c r="AL21" i="3"/>
  <c r="AL25" i="3"/>
  <c r="AI10" i="3"/>
  <c r="L49" i="3"/>
  <c r="AH10" i="3"/>
  <c r="E50" i="3"/>
  <c r="F50" i="3"/>
  <c r="L5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<sst xmlns="http://schemas.openxmlformats.org/spreadsheetml/2006/main" count="640" uniqueCount="547">
  <si>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</si>
  <si>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</si>
  <si>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</si>
  <si>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</si>
  <si>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</si>
  <si>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</si>
  <si>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</si>
  <si>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</si>
  <si>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</si>
  <si>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</si>
  <si>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</si>
  <si>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</si>
  <si>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</si>
  <si>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</si>
  <si>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</si>
  <si>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</si>
  <si>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</si>
  <si>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</si>
  <si>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</si>
  <si>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</si>
  <si>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</si>
  <si>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</si>
  <si>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</si>
  <si>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</si>
  <si>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</si>
  <si>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</si>
  <si>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</si>
  <si>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</si>
  <si>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</si>
  <si>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</si>
  <si>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</si>
  <si>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</si>
  <si>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</si>
  <si>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</si>
  <si>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</si>
  <si>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</si>
  <si>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</si>
  <si>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</si>
  <si>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</si>
  <si>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</si>
  <si>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</si>
  <si>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</si>
  <si>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</si>
  <si>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</si>
  <si>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</si>
  <si>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</si>
  <si>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</si>
  <si>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</si>
  <si>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</si>
  <si>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</si>
  <si>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</si>
  <si>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</si>
  <si>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</si>
  <si>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</si>
  <si>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</si>
  <si>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</si>
  <si>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</si>
  <si>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</si>
  <si>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</si>
  <si>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</si>
  <si>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</si>
  <si>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</si>
  <si>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</si>
  <si>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</si>
  <si>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</si>
  <si>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</si>
  <si>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</si>
  <si>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</si>
  <si>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</si>
  <si>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</si>
  <si>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</si>
  <si>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</si>
  <si>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</si>
  <si>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</si>
  <si>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</si>
  <si>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</si>
  <si>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</si>
  <si>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</si>
  <si>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</si>
  <si>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</si>
  <si>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</si>
  <si>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</si>
  <si>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</si>
  <si>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</si>
  <si>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</si>
  <si>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</si>
  <si>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</si>
  <si>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</si>
  <si>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</si>
  <si>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</si>
  <si>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</si>
  <si>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</si>
  <si>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</si>
  <si>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</si>
  <si>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</si>
  <si>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</si>
  <si>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</si>
  <si>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</si>
  <si>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</si>
  <si>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</si>
  <si>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</si>
  <si>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</si>
  <si>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</si>
  <si>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</si>
  <si>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</si>
  <si>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</si>
  <si>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</si>
  <si>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</si>
  <si>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</si>
  <si>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</si>
  <si>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</si>
  <si>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</si>
  <si>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</si>
  <si>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</si>
  <si>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</si>
  <si>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</si>
  <si>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</si>
  <si>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</si>
  <si>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</si>
  <si>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</si>
  <si>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</si>
  <si>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</si>
  <si>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</si>
  <si>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</si>
  <si>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</si>
  <si>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</si>
  <si>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</si>
  <si>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</si>
  <si>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</si>
  <si>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</si>
  <si>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</si>
  <si>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</si>
  <si>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</si>
  <si>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</si>
  <si>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</si>
  <si>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</si>
  <si>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</si>
  <si>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</si>
  <si>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</si>
  <si>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</si>
  <si>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</si>
  <si>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</si>
  <si>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</si>
  <si>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</si>
  <si>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</si>
  <si>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</si>
  <si>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</si>
  <si>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</si>
  <si>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</si>
  <si>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</si>
  <si>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</si>
  <si>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</si>
  <si>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</si>
  <si>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</si>
  <si>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</si>
  <si>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</si>
  <si>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</si>
  <si>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</si>
  <si>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</si>
  <si>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</si>
  <si>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</si>
  <si>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</si>
  <si>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</si>
  <si>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</si>
  <si>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</si>
  <si>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</si>
  <si>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</si>
  <si>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</si>
  <si>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</si>
  <si>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</si>
  <si>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</si>
  <si>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</si>
  <si>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</si>
  <si>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</si>
  <si>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</si>
  <si>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</si>
  <si>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</si>
  <si>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</si>
  <si>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</si>
  <si>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</si>
  <si>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</si>
  <si>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</si>
  <si>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</si>
  <si>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</si>
  <si>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</si>
  <si>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</si>
  <si>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</si>
  <si>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</si>
  <si>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</si>
  <si>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</si>
  <si>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</si>
  <si>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</si>
  <si>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</si>
  <si>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</si>
  <si>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</si>
  <si>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</si>
  <si>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</si>
  <si>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</si>
  <si>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</si>
  <si>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</si>
  <si>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</si>
  <si>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</si>
  <si>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</si>
  <si>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</si>
  <si>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</si>
  <si>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</si>
  <si>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</si>
  <si>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</si>
  <si>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</si>
  <si>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</si>
  <si>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</si>
  <si>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</si>
  <si>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</si>
  <si>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</si>
  <si>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</si>
  <si>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</si>
  <si>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</si>
  <si>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</si>
  <si>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</si>
  <si>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</si>
  <si>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</si>
  <si>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</si>
  <si>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</si>
  <si>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</si>
  <si>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</si>
  <si>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</si>
  <si>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</si>
  <si>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</si>
  <si>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</si>
  <si>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</si>
  <si>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</si>
  <si>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</si>
  <si>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</si>
  <si>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</si>
  <si>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</si>
  <si>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</si>
  <si>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</si>
  <si>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</si>
  <si>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</si>
  <si>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</si>
  <si>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</si>
  <si>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</si>
  <si>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</si>
  <si>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</si>
  <si>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</si>
  <si>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</si>
  <si>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</si>
  <si>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</si>
  <si>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</si>
  <si>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</si>
  <si>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</si>
  <si>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</si>
  <si>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</si>
  <si>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</si>
  <si>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</si>
  <si>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</si>
  <si>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</si>
  <si>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</si>
  <si>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</si>
  <si>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</si>
  <si>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</si>
  <si>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</si>
  <si>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</si>
  <si>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</si>
  <si>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</si>
  <si>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</si>
  <si>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</si>
  <si>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</si>
  <si>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</si>
  <si>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</si>
  <si>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</si>
  <si>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</si>
  <si>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</si>
  <si>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</si>
  <si>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</si>
  <si>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</si>
  <si>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</si>
  <si>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</si>
  <si>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</si>
  <si>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</si>
  <si>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</si>
  <si>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</si>
  <si>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</si>
  <si>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</si>
  <si>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</si>
  <si>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</si>
  <si>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</si>
  <si>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</si>
  <si>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</si>
  <si>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</si>
  <si>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</si>
  <si>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</si>
  <si>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</si>
  <si>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</si>
  <si>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</si>
  <si>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</si>
  <si>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</si>
  <si>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</si>
  <si>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</si>
  <si>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</si>
  <si>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</si>
  <si>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</si>
  <si>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</si>
  <si>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</si>
  <si>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</si>
  <si>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</si>
  <si>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</si>
  <si>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</si>
  <si>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</si>
  <si>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</si>
  <si>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</si>
  <si>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</si>
  <si>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</si>
  <si>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</si>
  <si>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</si>
  <si>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</si>
  <si>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</si>
  <si>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</si>
  <si>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</si>
  <si>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</si>
  <si>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</si>
  <si>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</si>
  <si>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</si>
  <si>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</si>
  <si>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</si>
  <si>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</si>
  <si>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</si>
  <si>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</si>
  <si>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</si>
  <si>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</si>
  <si>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</si>
  <si>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</si>
  <si>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</si>
  <si>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</si>
  <si>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</si>
  <si>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</si>
  <si>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</si>
  <si>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</si>
  <si>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</si>
  <si>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</si>
  <si>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</si>
  <si>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</si>
  <si>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</si>
  <si>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</si>
  <si>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</si>
  <si>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</si>
  <si>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</si>
  <si>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</si>
  <si>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</si>
  <si>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</si>
  <si>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</si>
  <si>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</si>
  <si>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</si>
  <si>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</si>
  <si>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</si>
  <si>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</si>
  <si>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</si>
  <si>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</si>
  <si>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</si>
  <si>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</si>
  <si>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</si>
  <si>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</si>
  <si>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</si>
  <si>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</si>
  <si>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</si>
  <si>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</si>
  <si>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</si>
  <si>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</si>
  <si>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</si>
  <si>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</si>
  <si>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</si>
  <si>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</si>
  <si>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</si>
  <si>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</si>
  <si>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</si>
  <si>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</si>
  <si>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</si>
  <si>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</si>
  <si>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</si>
  <si>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</si>
  <si>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</si>
  <si>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</si>
  <si>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</si>
  <si>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</si>
  <si>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</si>
  <si>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</si>
  <si>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</si>
  <si>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</si>
  <si>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</si>
  <si>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</si>
  <si>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</si>
  <si>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</si>
  <si>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</si>
  <si>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</si>
  <si>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</si>
  <si>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</si>
  <si>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</si>
  <si>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</si>
  <si>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</si>
  <si>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</si>
  <si>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</si>
  <si>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</si>
  <si>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</si>
  <si>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</si>
  <si>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</si>
  <si>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</si>
  <si>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</si>
  <si>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</si>
  <si>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</si>
  <si>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</si>
  <si>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</si>
  <si>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</si>
  <si>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</si>
  <si>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</si>
  <si>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</si>
  <si>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</si>
  <si>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</si>
  <si>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</si>
  <si>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</si>
  <si>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</si>
  <si>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</si>
  <si>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</si>
  <si>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</si>
  <si>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</si>
  <si>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</si>
  <si>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</si>
  <si>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</si>
  <si>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</si>
  <si>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</si>
  <si>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</si>
  <si>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</si>
  <si>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</si>
  <si>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</si>
  <si>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</si>
  <si>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</si>
  <si>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</si>
  <si>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</si>
  <si>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</si>
  <si>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</si>
  <si>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</si>
  <si>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</si>
  <si>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</si>
  <si>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</si>
  <si>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</si>
  <si>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</si>
  <si>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</si>
  <si>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</si>
  <si>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</si>
  <si>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</si>
  <si>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</si>
  <si>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</si>
  <si>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</si>
  <si>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</si>
  <si>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</si>
  <si>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</si>
  <si>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</si>
  <si>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5"/>
  </si>
  <si>
    <t>サービス種別</t>
    <rPh sb="4" eb="6">
      <t>シュベツ</t>
    </rPh>
    <phoneticPr fontId="30"/>
  </si>
  <si>
    <t>重度訪問介護</t>
    <rPh sb="0" eb="2">
      <t>ジュウド</t>
    </rPh>
    <rPh sb="2" eb="4">
      <t>ホウモン</t>
    </rPh>
    <rPh sb="4" eb="6">
      <t>カイゴ</t>
    </rPh>
    <phoneticPr fontId="31"/>
  </si>
  <si>
    <t>年</t>
    <rPh sb="0" eb="1">
      <t>ネン</t>
    </rPh>
    <phoneticPr fontId="25"/>
  </si>
  <si>
    <t>月</t>
    <rPh sb="0" eb="1">
      <t>ゲツ</t>
    </rPh>
    <phoneticPr fontId="25"/>
  </si>
  <si>
    <t>事業所名</t>
    <rPh sb="0" eb="3">
      <t>ジギョウショ</t>
    </rPh>
    <rPh sb="3" eb="4">
      <t>メイ</t>
    </rPh>
    <phoneticPr fontId="30"/>
  </si>
  <si>
    <t>(1)記載する期間</t>
    <rPh sb="3" eb="5">
      <t>キサイ</t>
    </rPh>
    <rPh sb="7" eb="9">
      <t>キカン</t>
    </rPh>
    <phoneticPr fontId="25"/>
  </si>
  <si>
    <t>歴月</t>
  </si>
  <si>
    <t>(2)予定/実績の別</t>
    <rPh sb="3" eb="5">
      <t>ヨテイ</t>
    </rPh>
    <rPh sb="6" eb="8">
      <t>ジッセキ</t>
    </rPh>
    <rPh sb="9" eb="10">
      <t>ベツ</t>
    </rPh>
    <phoneticPr fontId="2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</si>
  <si>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</si>
  <si>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</si>
  <si>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25"/>
  </si>
  <si>
    <t>時間/月</t>
    <rPh sb="0" eb="2">
      <t>ジカン</t>
    </rPh>
    <rPh sb="3" eb="4">
      <t>ツキ</t>
    </rPh>
    <phoneticPr fontId="25"/>
  </si>
  <si>
    <t>No.</t>
    <phoneticPr fontId="25"/>
  </si>
  <si>
    <t>(4)職種</t>
    <rPh sb="3" eb="5">
      <t>ショクシュ</t>
    </rPh>
    <phoneticPr fontId="25"/>
  </si>
  <si>
    <t>(5)勤務形態</t>
    <rPh sb="3" eb="5">
      <t>キンム</t>
    </rPh>
    <rPh sb="5" eb="7">
      <t>ケイタイ</t>
    </rPh>
    <phoneticPr fontId="25"/>
  </si>
  <si>
    <t>(6)資格</t>
    <rPh sb="3" eb="5">
      <t>シカク</t>
    </rPh>
    <phoneticPr fontId="25"/>
  </si>
  <si>
    <t>(7)氏名</t>
    <rPh sb="3" eb="5">
      <t>シメイ</t>
    </rPh>
    <phoneticPr fontId="25"/>
  </si>
  <si>
    <t>(8)</t>
    <phoneticPr fontId="25"/>
  </si>
  <si>
    <t>(9)勤務時間数合計</t>
    <rPh sb="3" eb="5">
      <t>キンム</t>
    </rPh>
    <rPh sb="5" eb="7">
      <t>ジカン</t>
    </rPh>
    <rPh sb="7" eb="8">
      <t>スウ</t>
    </rPh>
    <rPh sb="8" eb="10">
      <t>ゴウケイ</t>
    </rPh>
    <phoneticPr fontId="25"/>
  </si>
  <si>
    <t>(10)週平均の勤務時間数</t>
    <rPh sb="4" eb="7">
      <t>シュウヘイキン</t>
    </rPh>
    <rPh sb="8" eb="10">
      <t>キンム</t>
    </rPh>
    <rPh sb="10" eb="12">
      <t>ジカン</t>
    </rPh>
    <rPh sb="12" eb="13">
      <t>スウ</t>
    </rPh>
    <phoneticPr fontId="25"/>
  </si>
  <si>
    <t>(11)兼務状況
（兼務先／兼務する職務の内容）等</t>
    <phoneticPr fontId="25"/>
  </si>
  <si>
    <t>第１週</t>
    <rPh sb="0" eb="1">
      <t>ダイ</t>
    </rPh>
    <rPh sb="2" eb="3">
      <t>シュウ</t>
    </rPh>
    <phoneticPr fontId="25"/>
  </si>
  <si>
    <t>第２週</t>
    <rPh sb="0" eb="1">
      <t>ダイ</t>
    </rPh>
    <rPh sb="2" eb="3">
      <t>シュウ</t>
    </rPh>
    <phoneticPr fontId="25"/>
  </si>
  <si>
    <t>第３週</t>
    <rPh sb="0" eb="1">
      <t>ダイ</t>
    </rPh>
    <rPh sb="2" eb="3">
      <t>シュウ</t>
    </rPh>
    <phoneticPr fontId="25"/>
  </si>
  <si>
    <t>第４週</t>
    <rPh sb="0" eb="1">
      <t>ダイ</t>
    </rPh>
    <rPh sb="2" eb="3">
      <t>シュウ</t>
    </rPh>
    <phoneticPr fontId="25"/>
  </si>
  <si>
    <t>第５週</t>
    <rPh sb="0" eb="1">
      <t>ダイ</t>
    </rPh>
    <rPh sb="2" eb="3">
      <t>シュウ</t>
    </rPh>
    <phoneticPr fontId="25"/>
  </si>
  <si>
    <t>管理者</t>
    <rPh sb="0" eb="3">
      <t>カンリシャ</t>
    </rPh>
    <phoneticPr fontId="31"/>
  </si>
  <si>
    <t>合計</t>
    <rPh sb="0" eb="2">
      <t>ゴウケイ</t>
    </rPh>
    <phoneticPr fontId="25"/>
  </si>
  <si>
    <t>サービス提供時間</t>
    <rPh sb="4" eb="6">
      <t>テイキョウ</t>
    </rPh>
    <rPh sb="6" eb="8">
      <t>ジカン</t>
    </rPh>
    <phoneticPr fontId="25"/>
  </si>
  <si>
    <t>＜人員に関する基準＞</t>
    <rPh sb="1" eb="3">
      <t>ジンイン</t>
    </rPh>
    <rPh sb="4" eb="5">
      <t>カン</t>
    </rPh>
    <rPh sb="7" eb="9">
      <t>キジュン</t>
    </rPh>
    <phoneticPr fontId="25"/>
  </si>
  <si>
    <t>（新規申請の場合は推定数）</t>
    <phoneticPr fontId="35"/>
  </si>
  <si>
    <t>○サービス提供責任者</t>
    <rPh sb="5" eb="7">
      <t>テイキョウ</t>
    </rPh>
    <rPh sb="7" eb="10">
      <t>セキニンシャ</t>
    </rPh>
    <phoneticPr fontId="35"/>
  </si>
  <si>
    <t>合計</t>
    <rPh sb="0" eb="2">
      <t>ゴウケイ</t>
    </rPh>
    <phoneticPr fontId="35"/>
  </si>
  <si>
    <t>区分</t>
    <rPh sb="0" eb="2">
      <t>クブン</t>
    </rPh>
    <phoneticPr fontId="35"/>
  </si>
  <si>
    <t>各区分の値とそれに基づく配置数</t>
    <phoneticPr fontId="31"/>
  </si>
  <si>
    <t>必要な配置数</t>
    <rPh sb="0" eb="2">
      <t>ヒツヨウ</t>
    </rPh>
    <rPh sb="3" eb="6">
      <t>ハイチスウ</t>
    </rPh>
    <phoneticPr fontId="35"/>
  </si>
  <si>
    <t>利用者数</t>
    <rPh sb="0" eb="3">
      <t>リヨウシャ</t>
    </rPh>
    <rPh sb="3" eb="4">
      <t>スウ</t>
    </rPh>
    <phoneticPr fontId="35"/>
  </si>
  <si>
    <t>○</t>
  </si>
  <si>
    <t>常勤換算方法によらない場合</t>
    <phoneticPr fontId="31"/>
  </si>
  <si>
    <t>サービス提供時間が1000時間又はその端数を増すごとに1人以上</t>
    <phoneticPr fontId="31"/>
  </si>
  <si>
    <t>h</t>
    <phoneticPr fontId="35"/>
  </si>
  <si>
    <t>（平均利用者数）</t>
    <phoneticPr fontId="31"/>
  </si>
  <si>
    <t>従業者数が20人又はその端数を増すごとに1人以上</t>
    <phoneticPr fontId="31"/>
  </si>
  <si>
    <t>人</t>
    <rPh sb="0" eb="1">
      <t>ニン</t>
    </rPh>
    <phoneticPr fontId="35"/>
  </si>
  <si>
    <t>利用者数が10人又はその端数を増すごとに1人以上</t>
    <phoneticPr fontId="31"/>
  </si>
  <si>
    <t>常勤換算方法による場合</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</si>
  <si>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1"/>
  </si>
  <si>
    <t>＜実人数集計＞</t>
    <rPh sb="1" eb="2">
      <t>ジツ</t>
    </rPh>
    <rPh sb="2" eb="4">
      <t>ニンズウ</t>
    </rPh>
    <rPh sb="4" eb="6">
      <t>シュウケイ</t>
    </rPh>
    <phoneticPr fontId="25"/>
  </si>
  <si>
    <t>専従</t>
    <rPh sb="0" eb="2">
      <t>センジュウ</t>
    </rPh>
    <phoneticPr fontId="35"/>
  </si>
  <si>
    <t>兼務</t>
    <rPh sb="0" eb="2">
      <t>ケンム</t>
    </rPh>
    <phoneticPr fontId="35"/>
  </si>
  <si>
    <t>常勤</t>
    <rPh sb="0" eb="2">
      <t>ジョウキン</t>
    </rPh>
    <phoneticPr fontId="25"/>
  </si>
  <si>
    <t>非常勤</t>
    <rPh sb="0" eb="3">
      <t>ヒジョウキン</t>
    </rPh>
    <phoneticPr fontId="25"/>
  </si>
  <si>
    <t>常勤換算数</t>
    <rPh sb="0" eb="5">
      <t>ジョウキンカンサンスウ</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</si>
  <si>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</si>
  <si>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</si>
  <si>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「予定」・「実績」のいずれかを選択してください。</t>
    <rPh sb="6" eb="8">
      <t>ヨテイ</t>
    </rPh>
    <rPh sb="11" eb="13">
      <t>ジッセキ</t>
    </rPh>
    <rPh sb="20" eb="22">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</si>
  <si>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</si>
  <si>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従業者の職種を入力してください。</t>
    <rPh sb="5" eb="8">
      <t>ジュウギョウシャ</t>
    </rPh>
    <rPh sb="9" eb="11">
      <t>ショクシュ</t>
    </rPh>
    <rPh sb="12" eb="14">
      <t>ニュウリョク</t>
    </rPh>
    <phoneticPr fontId="30"/>
  </si>
  <si>
    <t xml:space="preserve"> 　　 記入の順序は、職種ごとにまとめてください。</t>
    <rPh sb="4" eb="6">
      <t>キニュウ</t>
    </rPh>
    <rPh sb="7" eb="9">
      <t>ジュンジョ</t>
    </rPh>
    <rPh sb="11" eb="13">
      <t>ショクシュ</t>
    </rPh>
    <phoneticPr fontId="3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</si>
  <si>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8"/>
  </si>
  <si>
    <t>記号</t>
    <rPh sb="0" eb="2">
      <t>キゴウ</t>
    </rPh>
    <phoneticPr fontId="30"/>
  </si>
  <si>
    <t>区分</t>
    <rPh sb="0" eb="2">
      <t>クブン</t>
    </rPh>
    <phoneticPr fontId="30"/>
  </si>
  <si>
    <t>A</t>
  </si>
  <si>
    <t>常勤で専従</t>
    <rPh sb="0" eb="2">
      <t>ジョウキン</t>
    </rPh>
    <rPh sb="3" eb="5">
      <t>センジュウ</t>
    </rPh>
    <phoneticPr fontId="30"/>
  </si>
  <si>
    <t>B</t>
  </si>
  <si>
    <t>常勤で兼務</t>
    <rPh sb="0" eb="2">
      <t>ジョウキン</t>
    </rPh>
    <rPh sb="3" eb="5">
      <t>ケンム</t>
    </rPh>
    <phoneticPr fontId="30"/>
  </si>
  <si>
    <t>C</t>
  </si>
  <si>
    <t>非常勤で専従</t>
    <rPh sb="0" eb="3">
      <t>ヒジョウキン</t>
    </rPh>
    <rPh sb="4" eb="6">
      <t>センジュウ</t>
    </rPh>
    <phoneticPr fontId="30"/>
  </si>
  <si>
    <t>D</t>
  </si>
  <si>
    <t>非常勤で兼務</t>
    <rPh sb="0" eb="3">
      <t>ヒジョウキン</t>
    </rPh>
    <rPh sb="4" eb="6">
      <t>ケンム</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</si>
  <si>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</si>
  <si>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</si>
  <si>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</si>
  <si>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(6) 従業者の保有する資格を入力してください。</t>
    <rPh sb="5" eb="8">
      <t>ジュウギョウシャ</t>
    </rPh>
    <rPh sb="9" eb="11">
      <t>ホユウ</t>
    </rPh>
    <rPh sb="13" eb="15">
      <t>シカク</t>
    </rPh>
    <rPh sb="16" eb="18">
      <t>ニュウリョク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</si>
  <si>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</si>
  <si>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</si>
  <si>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(7) 従業者の氏名を記入してください。</t>
    <rPh sb="5" eb="8">
      <t>ジュウギョウシャ</t>
    </rPh>
    <rPh sb="9" eb="11">
      <t>シメイ</t>
    </rPh>
    <rPh sb="12" eb="14">
      <t>キニュウ</t>
    </rPh>
    <phoneticPr fontId="3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</si>
  <si>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3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</si>
  <si>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</si>
  <si>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</si>
  <si>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</si>
  <si>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</si>
  <si>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</si>
  <si>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</si>
  <si>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28"/>
  </si>
  <si>
    <t xml:space="preserve"> （12) 必要項目を満たしていれば、各事業所で使用するシフト表等をもって代替書類として差し支えありません。</t>
  </si>
  <si>
    <t>管理者</t>
  </si>
  <si>
    <t>サービス提供責任者</t>
  </si>
  <si>
    <t>従業者</t>
  </si>
  <si>
    <t>水色のセルを入力してください</t>
    <rPh sb="0" eb="2">
      <t>ミズイロ</t>
    </rPh>
    <rPh sb="6" eb="8">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</si>
</sst>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4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10"/>
      <color theme="1"/>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2" fillId="0" borderId="0"/>
    <xf numFmtId="0" fontId="8" fillId="0" borderId="0"/>
    <xf numFmtId="0" fontId="23" fillId="0" borderId="0">
      <alignment vertical="center"/>
    </xf>
    <xf numFmtId="0" fontId="37" fillId="0" borderId="0">
      <alignment vertical="center"/>
    </xf>
  </cellStyleXfs>
  <cellXfs count="180">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24" fillId="0" borderId="0" xfId="4" applyFont="1" applyAlignment="1">
      <alignment horizontal="left" vertical="center"/>
    </xf>
    <xf numFmtId="0" fontId="26" fillId="0" borderId="0" xfId="4" applyFont="1" applyAlignment="1">
      <alignment vertical="center" textRotation="255" shrinkToFit="1"/>
    </xf>
    <xf numFmtId="0" fontId="27" fillId="0" borderId="0" xfId="4" applyFont="1" applyAlignment="1">
      <alignment horizontal="left" vertical="center"/>
    </xf>
    <xf numFmtId="0" fontId="28" fillId="0" borderId="0" xfId="4" applyFont="1" applyAlignment="1">
      <alignment horizontal="left" vertical="center"/>
    </xf>
    <xf numFmtId="0" fontId="28" fillId="0" borderId="0" xfId="4" applyFont="1">
      <alignment vertical="center"/>
    </xf>
    <xf numFmtId="0" fontId="29" fillId="0" borderId="0" xfId="0" applyFont="1" applyAlignment="1">
      <alignment vertical="center"/>
    </xf>
    <xf numFmtId="0" fontId="28" fillId="0" borderId="0" xfId="4" applyFont="1" applyAlignment="1">
      <alignment horizontal="right" vertical="center"/>
    </xf>
    <xf numFmtId="0" fontId="26" fillId="0" borderId="0" xfId="4" applyFont="1">
      <alignment vertical="center"/>
    </xf>
    <xf numFmtId="0" fontId="28" fillId="0" borderId="0" xfId="4" applyFont="1" applyAlignment="1">
      <alignment horizontal="center" vertical="center"/>
    </xf>
    <xf numFmtId="0" fontId="32" fillId="0" borderId="0" xfId="0"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3" borderId="1" xfId="0" applyFont="1" applyFill="1" applyBorder="1" applyAlignment="1">
      <alignment vertical="center"/>
    </xf>
    <xf numFmtId="0" fontId="33" fillId="0" borderId="0" xfId="4" applyFont="1" applyAlignment="1">
      <alignment horizontal="center" vertical="center"/>
    </xf>
    <xf numFmtId="176" fontId="33" fillId="0" borderId="1" xfId="4" applyNumberFormat="1" applyFont="1" applyBorder="1">
      <alignment vertical="center"/>
    </xf>
    <xf numFmtId="177" fontId="33" fillId="0" borderId="1" xfId="4" applyNumberFormat="1" applyFont="1" applyBorder="1">
      <alignment vertical="center"/>
    </xf>
    <xf numFmtId="0" fontId="28" fillId="0" borderId="1" xfId="4" applyFont="1" applyBorder="1">
      <alignment vertical="center"/>
    </xf>
    <xf numFmtId="0" fontId="33" fillId="4" borderId="1" xfId="4" applyFont="1" applyFill="1" applyBorder="1" applyAlignment="1">
      <alignment horizontal="left" vertical="center"/>
    </xf>
    <xf numFmtId="0" fontId="33" fillId="3" borderId="7" xfId="4" applyFont="1" applyFill="1" applyBorder="1" applyAlignment="1">
      <alignment horizontal="center" vertical="center"/>
    </xf>
    <xf numFmtId="0" fontId="33" fillId="3" borderId="1" xfId="4" applyFont="1" applyFill="1" applyBorder="1">
      <alignment vertical="center"/>
    </xf>
    <xf numFmtId="0" fontId="33" fillId="3" borderId="7" xfId="4" applyFont="1" applyFill="1" applyBorder="1">
      <alignment vertical="center"/>
    </xf>
    <xf numFmtId="0" fontId="33" fillId="3" borderId="1" xfId="4" applyFont="1" applyFill="1" applyBorder="1" applyAlignment="1">
      <alignment horizontal="right" vertical="center"/>
    </xf>
    <xf numFmtId="0" fontId="33" fillId="0" borderId="11" xfId="4" applyFont="1" applyBorder="1" applyAlignment="1">
      <alignment horizontal="right" vertical="center"/>
    </xf>
    <xf numFmtId="178" fontId="33" fillId="0" borderId="11" xfId="4" applyNumberFormat="1" applyFont="1" applyBorder="1" applyAlignment="1">
      <alignment horizontal="right" vertical="center"/>
    </xf>
    <xf numFmtId="0" fontId="33" fillId="3" borderId="1" xfId="4" applyFont="1" applyFill="1" applyBorder="1" applyAlignment="1">
      <alignment horizontal="left" vertical="center"/>
    </xf>
    <xf numFmtId="0" fontId="33" fillId="0" borderId="8" xfId="4" applyFont="1" applyBorder="1" applyAlignment="1">
      <alignment horizontal="right" vertical="center"/>
    </xf>
    <xf numFmtId="178" fontId="33" fillId="0" borderId="1" xfId="4" applyNumberFormat="1" applyFont="1" applyBorder="1" applyAlignment="1">
      <alignment horizontal="right" vertical="center"/>
    </xf>
    <xf numFmtId="0" fontId="33" fillId="0" borderId="1" xfId="4" applyFont="1" applyBorder="1" applyAlignment="1">
      <alignment horizontal="right" vertical="center"/>
    </xf>
    <xf numFmtId="0" fontId="33" fillId="3" borderId="3" xfId="4" applyFont="1" applyFill="1" applyBorder="1" applyAlignment="1">
      <alignment horizontal="right" vertical="center"/>
    </xf>
    <xf numFmtId="0" fontId="33" fillId="0" borderId="0" xfId="4" applyFont="1">
      <alignment vertical="center"/>
    </xf>
    <xf numFmtId="0" fontId="33" fillId="0" borderId="0" xfId="4" applyFont="1" applyAlignment="1">
      <alignment horizontal="left" vertical="center"/>
    </xf>
    <xf numFmtId="0" fontId="34" fillId="0" borderId="0" xfId="0" applyFont="1" applyAlignment="1">
      <alignment vertical="center"/>
    </xf>
    <xf numFmtId="0" fontId="11" fillId="0" borderId="0" xfId="4" applyFont="1">
      <alignment vertical="center"/>
    </xf>
    <xf numFmtId="0" fontId="28" fillId="0" borderId="5" xfId="4" applyFont="1" applyBorder="1">
      <alignment vertical="center"/>
    </xf>
    <xf numFmtId="0" fontId="36" fillId="0" borderId="0" xfId="4" applyFont="1">
      <alignment vertical="center"/>
    </xf>
    <xf numFmtId="179" fontId="33" fillId="0" borderId="1" xfId="4" applyNumberFormat="1" applyFont="1" applyBorder="1" applyAlignment="1">
      <alignment horizontal="center" vertical="center"/>
    </xf>
    <xf numFmtId="0" fontId="33" fillId="3" borderId="1" xfId="4" applyFont="1" applyFill="1" applyBorder="1" applyAlignment="1">
      <alignment horizontal="center" vertical="center"/>
    </xf>
    <xf numFmtId="0" fontId="33" fillId="0" borderId="8" xfId="4" applyFont="1" applyBorder="1" applyAlignment="1">
      <alignment horizontal="center" vertical="center"/>
    </xf>
    <xf numFmtId="0" fontId="33" fillId="0" borderId="13" xfId="4" applyFont="1" applyBorder="1" applyAlignment="1">
      <alignment horizontal="center" vertical="center"/>
    </xf>
    <xf numFmtId="0" fontId="33" fillId="0" borderId="13" xfId="4" applyFont="1" applyBorder="1">
      <alignment vertical="center"/>
    </xf>
    <xf numFmtId="0" fontId="26" fillId="0" borderId="0" xfId="4" applyFont="1" applyAlignment="1">
      <alignment horizontal="center" vertical="center"/>
    </xf>
    <xf numFmtId="0" fontId="11" fillId="0" borderId="1" xfId="4" applyFont="1" applyBorder="1" applyAlignment="1">
      <alignment horizontal="center" vertical="center"/>
    </xf>
    <xf numFmtId="0" fontId="11" fillId="0" borderId="8" xfId="4" applyFont="1" applyBorder="1" applyAlignment="1">
      <alignment horizontal="center" vertical="center"/>
    </xf>
    <xf numFmtId="0" fontId="33" fillId="0" borderId="7" xfId="5" applyFont="1" applyBorder="1" applyAlignment="1">
      <alignment horizontal="center" vertical="center"/>
    </xf>
    <xf numFmtId="0" fontId="33" fillId="0" borderId="1" xfId="5" applyFont="1" applyBorder="1" applyAlignment="1">
      <alignment horizontal="center" vertical="center"/>
    </xf>
    <xf numFmtId="0" fontId="33" fillId="0" borderId="0" xfId="5" applyFont="1" applyAlignment="1">
      <alignment horizontal="center" vertical="center"/>
    </xf>
    <xf numFmtId="0" fontId="33" fillId="0" borderId="1" xfId="4" applyFont="1" applyBorder="1" applyAlignment="1">
      <alignment horizontal="center" vertical="center"/>
    </xf>
    <xf numFmtId="0" fontId="33" fillId="0" borderId="1" xfId="4" applyFont="1" applyBorder="1" applyAlignment="1">
      <alignment horizontal="center" vertical="center" wrapText="1"/>
    </xf>
    <xf numFmtId="0" fontId="33" fillId="5" borderId="1" xfId="5" applyFont="1" applyFill="1" applyBorder="1" applyAlignment="1">
      <alignment horizontal="center" vertical="center"/>
    </xf>
    <xf numFmtId="0" fontId="39" fillId="0" borderId="0" xfId="5" applyFont="1" applyAlignment="1">
      <alignment horizontal="center" vertical="center"/>
    </xf>
    <xf numFmtId="0" fontId="28" fillId="0" borderId="0" xfId="5" applyFont="1" applyAlignment="1">
      <alignment horizontal="center" vertical="center"/>
    </xf>
    <xf numFmtId="0" fontId="40" fillId="0" borderId="0" xfId="4" applyFont="1" applyAlignment="1">
      <alignment horizontal="center" vertical="center"/>
    </xf>
    <xf numFmtId="0" fontId="40" fillId="0" borderId="0" xfId="5" applyFont="1" applyAlignment="1">
      <alignment horizontal="center" vertical="center"/>
    </xf>
    <xf numFmtId="0" fontId="40" fillId="0" borderId="0" xfId="4" applyFont="1">
      <alignment vertical="center"/>
    </xf>
    <xf numFmtId="0" fontId="39" fillId="0" borderId="0" xfId="4" applyFont="1">
      <alignment vertical="center"/>
    </xf>
    <xf numFmtId="0" fontId="39" fillId="0" borderId="0" xfId="4" applyFont="1" applyAlignment="1">
      <alignment horizontal="center" vertical="center"/>
    </xf>
    <xf numFmtId="0" fontId="33" fillId="0" borderId="0" xfId="4" applyFont="1" applyAlignment="1">
      <alignment vertical="center" textRotation="255" shrinkToFit="1"/>
    </xf>
    <xf numFmtId="0" fontId="33" fillId="0" borderId="1" xfId="4" applyFont="1" applyBorder="1" applyAlignment="1">
      <alignment vertical="center" textRotation="255" shrinkToFit="1"/>
    </xf>
    <xf numFmtId="0" fontId="33" fillId="0" borderId="7" xfId="5" applyFont="1" applyBorder="1" applyAlignment="1">
      <alignment horizontal="center" vertical="center"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xf numFmtId="0" fontId="28" fillId="3" borderId="1" xfId="4" applyFont="1" applyFill="1" applyBorder="1" applyAlignment="1">
      <alignment horizontal="center" vertical="center" wrapText="1"/>
    </xf>
    <xf numFmtId="0" fontId="28" fillId="3" borderId="5" xfId="4" applyFont="1" applyFill="1" applyBorder="1" applyAlignment="1">
      <alignment horizontal="center" vertical="center"/>
    </xf>
    <xf numFmtId="0" fontId="28" fillId="0" borderId="5" xfId="4" applyFont="1" applyBorder="1" applyAlignment="1">
      <alignment horizontal="center" vertical="center"/>
    </xf>
    <xf numFmtId="0" fontId="28" fillId="3" borderId="1" xfId="4" applyFont="1" applyFill="1" applyBorder="1" applyAlignment="1">
      <alignment horizontal="center" vertical="center"/>
    </xf>
    <xf numFmtId="0" fontId="30" fillId="3" borderId="1" xfId="0" applyFont="1" applyFill="1" applyBorder="1" applyAlignment="1">
      <alignment vertical="center"/>
    </xf>
    <xf numFmtId="0" fontId="28" fillId="0" borderId="1" xfId="4" applyFont="1" applyBorder="1">
      <alignment vertical="center"/>
    </xf>
    <xf numFmtId="0" fontId="33" fillId="0" borderId="1" xfId="4" applyFont="1" applyBorder="1" applyAlignment="1">
      <alignment horizontal="center" vertical="center"/>
    </xf>
    <xf numFmtId="0" fontId="33" fillId="0" borderId="6" xfId="4" applyFont="1" applyBorder="1" applyAlignment="1">
      <alignment horizontal="center" vertical="center" wrapText="1"/>
    </xf>
    <xf numFmtId="0" fontId="33" fillId="0" borderId="9" xfId="4" applyFont="1" applyBorder="1" applyAlignment="1">
      <alignment horizontal="center" vertical="center" wrapText="1"/>
    </xf>
    <xf numFmtId="0" fontId="33" fillId="0" borderId="10" xfId="4" applyFont="1" applyBorder="1" applyAlignment="1">
      <alignment horizontal="center" vertical="center" wrapText="1"/>
    </xf>
    <xf numFmtId="0" fontId="33" fillId="0" borderId="7" xfId="4" applyFont="1" applyBorder="1" applyAlignment="1">
      <alignment horizontal="center" vertical="center"/>
    </xf>
    <xf numFmtId="49" fontId="33" fillId="0" borderId="1" xfId="4" applyNumberFormat="1" applyFont="1" applyBorder="1" applyAlignment="1">
      <alignment horizontal="center" vertical="center"/>
    </xf>
    <xf numFmtId="0" fontId="33" fillId="0" borderId="8" xfId="4" applyFont="1" applyBorder="1" applyAlignment="1">
      <alignment horizontal="center" vertical="center" wrapText="1"/>
    </xf>
    <xf numFmtId="0" fontId="28" fillId="3" borderId="1" xfId="4" applyFont="1" applyFill="1" applyBorder="1">
      <alignment vertical="center"/>
    </xf>
    <xf numFmtId="0" fontId="33" fillId="0" borderId="1" xfId="4" applyFont="1" applyBorder="1" applyAlignment="1">
      <alignment horizontal="center" vertical="center" wrapText="1"/>
    </xf>
    <xf numFmtId="0" fontId="28" fillId="0" borderId="1" xfId="4" applyFont="1" applyBorder="1" applyAlignment="1">
      <alignment horizontal="center" vertical="center" wrapText="1"/>
    </xf>
    <xf numFmtId="0" fontId="33" fillId="0" borderId="12" xfId="4" applyFont="1" applyBorder="1" applyAlignment="1">
      <alignment horizontal="center" vertical="center"/>
    </xf>
    <xf numFmtId="0" fontId="33" fillId="0" borderId="8" xfId="4" applyFont="1" applyBorder="1" applyAlignment="1">
      <alignment horizontal="center" vertical="center"/>
    </xf>
    <xf numFmtId="0" fontId="26" fillId="0" borderId="1" xfId="4" applyFont="1" applyBorder="1" applyAlignment="1">
      <alignment horizontal="center" vertical="center"/>
    </xf>
    <xf numFmtId="179" fontId="33" fillId="0" borderId="1" xfId="4" applyNumberFormat="1" applyFont="1" applyBorder="1" applyAlignment="1">
      <alignment horizontal="center" vertical="center"/>
    </xf>
    <xf numFmtId="0" fontId="38" fillId="0" borderId="7" xfId="5" applyFont="1" applyBorder="1" applyAlignment="1">
      <alignment horizontal="center" vertical="center"/>
    </xf>
    <xf numFmtId="0" fontId="38" fillId="0" borderId="12" xfId="5" applyFont="1" applyBorder="1" applyAlignment="1">
      <alignment horizontal="center" vertical="center"/>
    </xf>
    <xf numFmtId="0" fontId="38" fillId="0" borderId="8" xfId="5" applyFont="1" applyBorder="1" applyAlignment="1">
      <alignment horizontal="center" vertical="center"/>
    </xf>
    <xf numFmtId="0" fontId="33" fillId="0" borderId="0" xfId="4" applyFont="1" applyAlignment="1">
      <alignment horizontal="center" vertical="center"/>
    </xf>
    <xf numFmtId="0" fontId="33" fillId="0" borderId="7" xfId="4" applyFont="1" applyBorder="1" applyAlignment="1">
      <alignment horizontal="left" vertical="center"/>
    </xf>
    <xf numFmtId="0" fontId="33" fillId="0" borderId="12" xfId="4" applyFont="1" applyBorder="1" applyAlignment="1">
      <alignment horizontal="left" vertical="center"/>
    </xf>
    <xf numFmtId="0" fontId="33" fillId="0" borderId="8" xfId="4" applyFont="1" applyBorder="1" applyAlignment="1">
      <alignment horizontal="left" vertical="center"/>
    </xf>
    <xf numFmtId="0" fontId="33" fillId="0" borderId="7" xfId="4" applyFont="1" applyBorder="1" applyAlignment="1">
      <alignment horizontal="center" vertical="center" wrapText="1"/>
    </xf>
    <xf numFmtId="0" fontId="33" fillId="3" borderId="1" xfId="4" applyFont="1" applyFill="1" applyBorder="1" applyAlignment="1">
      <alignment horizontal="center" vertical="center"/>
    </xf>
    <xf numFmtId="0" fontId="33" fillId="3" borderId="2" xfId="4" applyFont="1" applyFill="1" applyBorder="1" applyAlignment="1">
      <alignment horizontal="center" vertical="center" wrapText="1"/>
    </xf>
    <xf numFmtId="0" fontId="33" fillId="3" borderId="4" xfId="4" applyFont="1" applyFill="1" applyBorder="1" applyAlignment="1">
      <alignment horizontal="center" vertical="center" wrapText="1"/>
    </xf>
    <xf numFmtId="0" fontId="33" fillId="3" borderId="3" xfId="4" applyFont="1" applyFill="1" applyBorder="1" applyAlignment="1">
      <alignment horizontal="center" vertical="center" wrapText="1"/>
    </xf>
    <xf numFmtId="0" fontId="33" fillId="0" borderId="13"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0" xfId="4" applyFont="1" applyAlignment="1">
      <alignment horizontal="center" vertical="center" wrapText="1"/>
    </xf>
    <xf numFmtId="0" fontId="33" fillId="0" borderId="15"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16" xfId="4" applyFont="1" applyBorder="1" applyAlignment="1">
      <alignment horizontal="center" vertical="center" wrapText="1"/>
    </xf>
    <xf numFmtId="0" fontId="33" fillId="0" borderId="7" xfId="4" applyFont="1" applyBorder="1" applyAlignment="1">
      <alignment horizontal="left" vertical="center" wrapText="1"/>
    </xf>
    <xf numFmtId="0" fontId="33" fillId="0" borderId="12" xfId="4" applyFont="1" applyBorder="1" applyAlignment="1">
      <alignment horizontal="left" vertical="center" wrapText="1"/>
    </xf>
    <xf numFmtId="0" fontId="33" fillId="0" borderId="8" xfId="4" applyFont="1" applyBorder="1" applyAlignment="1">
      <alignment horizontal="left" vertical="center" wrapText="1"/>
    </xf>
    <xf numFmtId="0" fontId="33" fillId="0" borderId="6" xfId="4" applyFont="1" applyBorder="1" applyAlignment="1">
      <alignment horizontal="center" vertical="center"/>
    </xf>
    <xf numFmtId="0" fontId="33" fillId="0" borderId="14" xfId="4" applyFont="1" applyBorder="1" applyAlignment="1">
      <alignment horizontal="center" vertical="center"/>
    </xf>
    <xf numFmtId="0" fontId="33" fillId="0" borderId="9" xfId="4" applyFont="1" applyBorder="1" applyAlignment="1">
      <alignment horizontal="center" vertical="center"/>
    </xf>
    <xf numFmtId="0" fontId="33" fillId="0" borderId="15" xfId="4" applyFont="1" applyBorder="1" applyAlignment="1">
      <alignment horizontal="center" vertical="center"/>
    </xf>
    <xf numFmtId="0" fontId="33" fillId="0" borderId="10" xfId="4" applyFont="1" applyBorder="1" applyAlignment="1">
      <alignment horizontal="center" vertical="center"/>
    </xf>
    <xf numFmtId="0" fontId="33" fillId="0" borderId="16" xfId="4" applyFont="1" applyBorder="1" applyAlignment="1">
      <alignment horizontal="center" vertical="center"/>
    </xf>
    <xf numFmtId="0" fontId="33" fillId="5" borderId="7" xfId="4" applyFont="1" applyFill="1" applyBorder="1" applyAlignment="1">
      <alignment horizontal="center" vertical="center" wrapText="1"/>
    </xf>
    <xf numFmtId="0" fontId="33" fillId="5" borderId="12" xfId="4" applyFont="1" applyFill="1" applyBorder="1" applyAlignment="1">
      <alignment horizontal="center" vertical="center" wrapText="1"/>
    </xf>
    <xf numFmtId="0" fontId="33" fillId="5" borderId="8" xfId="4" applyFont="1" applyFill="1" applyBorder="1" applyAlignment="1">
      <alignment horizontal="center" vertical="center" wrapText="1"/>
    </xf>
    <xf numFmtId="0" fontId="33" fillId="0" borderId="7" xfId="5" applyFont="1" applyBorder="1" applyAlignment="1">
      <alignment horizontal="center" vertical="center" wrapText="1"/>
    </xf>
    <xf numFmtId="0" fontId="33" fillId="0" borderId="12" xfId="5" applyFont="1" applyBorder="1" applyAlignment="1">
      <alignment horizontal="center" vertical="center" wrapText="1"/>
    </xf>
    <xf numFmtId="0" fontId="33" fillId="0" borderId="1" xfId="5" applyFont="1" applyBorder="1" applyAlignment="1">
      <alignment horizontal="center" vertical="center" wrapText="1"/>
    </xf>
    <xf numFmtId="0" fontId="33" fillId="0" borderId="8" xfId="5" applyFont="1" applyBorder="1" applyAlignment="1">
      <alignment horizontal="center" vertical="center" wrapText="1"/>
    </xf>
    <xf numFmtId="0" fontId="33" fillId="0" borderId="0" xfId="5" applyFont="1" applyAlignment="1">
      <alignment horizontal="center" vertical="center" wrapText="1"/>
    </xf>
    <xf numFmtId="0" fontId="33" fillId="0" borderId="1" xfId="4" applyFont="1" applyBorder="1">
      <alignment vertical="center"/>
    </xf>
    <xf numFmtId="0" fontId="33" fillId="0" borderId="0" xfId="5" applyFont="1" applyAlignment="1">
      <alignment horizontal="center" vertical="center"/>
    </xf>
    <xf numFmtId="0" fontId="33" fillId="0" borderId="7" xfId="5" applyFont="1" applyBorder="1" applyAlignment="1">
      <alignment horizontal="center" vertical="center"/>
    </xf>
    <xf numFmtId="0" fontId="33" fillId="0" borderId="12" xfId="5" applyFont="1" applyBorder="1" applyAlignment="1">
      <alignment horizontal="center" vertical="center"/>
    </xf>
    <xf numFmtId="0" fontId="33" fillId="0" borderId="8" xfId="5" applyFont="1" applyBorder="1" applyAlignment="1">
      <alignment horizontal="center" vertical="center"/>
    </xf>
    <xf numFmtId="0" fontId="33" fillId="0" borderId="1" xfId="5" applyFont="1" applyBorder="1" applyAlignment="1">
      <alignment horizontal="center" vertical="center"/>
    </xf>
    <xf numFmtId="0" fontId="33" fillId="5" borderId="7" xfId="5" applyFont="1" applyFill="1" applyBorder="1" applyAlignment="1">
      <alignment horizontal="center" vertical="center"/>
    </xf>
    <xf numFmtId="0" fontId="33" fillId="5" borderId="8" xfId="5" applyFont="1" applyFill="1" applyBorder="1" applyAlignment="1">
      <alignment horizontal="center" vertical="center"/>
    </xf>
  </cellXfs>
  <cellStyles count="6">
    <cellStyle name="標準" xfId="0" builtinId="0"/>
    <cellStyle name="標準 2" xfId="5" xr:uid="{CA47E194-CDC3-4D06-BF07-002AB8D1B669}"/>
    <cellStyle name="標準 4" xfId="3" xr:uid="{5B1A2025-BD39-4E96-B691-4B556D1A961E}"/>
    <cellStyle name="標準 5 2" xfId="1" xr:uid="{D6D382B5-493A-4A86-92AB-245472416F8F}"/>
    <cellStyle name="標準 6" xfId="2" xr:uid="{9E746A05-A96C-4D4D-B1B9-487002B35229}"/>
    <cellStyle name="標準_③-２加算様式（就労）" xfId="4" xr:uid="{3827F4D0-7849-4301-A119-4723D89FC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J222"/>
  <sheetViews>
    <sheetView tabSelected="1" view="pageBreakPreview" zoomScale="99" zoomScaleNormal="120" zoomScaleSheetLayoutView="99" workbookViewId="0">
      <selection activeCell="G1" sqref="G1:H1048576"/>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21.25" style="6" customWidth="1"/>
    <col min="7" max="16384" width="7.75" style="6"/>
  </cols>
  <sheetData>
    <row r="1" spans="1:10" s="1" customFormat="1" ht="20.149999999999999" customHeight="1">
      <c r="A1" s="113" t="s">
        <v>407</v>
      </c>
      <c r="B1" s="113"/>
      <c r="C1" s="113"/>
      <c r="D1" s="113"/>
      <c r="E1" s="113"/>
    </row>
    <row r="2" spans="1:10" s="1" customFormat="1" ht="15" customHeight="1">
      <c r="A2" s="114" t="s">
        <v>408</v>
      </c>
      <c r="B2" s="115"/>
      <c r="C2" s="115"/>
      <c r="D2" s="115"/>
      <c r="E2" s="115"/>
    </row>
    <row r="3" spans="1:10" s="1" customFormat="1" ht="20.149999999999999" customHeight="1">
      <c r="A3" s="2" t="s">
        <v>0</v>
      </c>
      <c r="B3" s="116"/>
      <c r="C3" s="116"/>
      <c r="D3" s="116"/>
      <c r="E3" s="116"/>
    </row>
    <row r="4" spans="1:10" s="1" customFormat="1" ht="20.149999999999999" customHeight="1">
      <c r="A4" s="2" t="s">
        <v>1</v>
      </c>
      <c r="B4" s="2"/>
      <c r="C4" s="2" t="s">
        <v>2</v>
      </c>
      <c r="D4" s="116"/>
      <c r="E4" s="116"/>
    </row>
    <row r="5" spans="1:10" s="1" customFormat="1" ht="11.25" customHeight="1">
      <c r="A5" s="32"/>
      <c r="B5" s="32"/>
      <c r="C5" s="32"/>
      <c r="D5" s="32"/>
      <c r="E5" s="32"/>
    </row>
    <row r="6" spans="1:10" s="1" customFormat="1" ht="21.4" customHeight="1">
      <c r="A6" s="34" t="s">
        <v>396</v>
      </c>
      <c r="B6" s="3"/>
      <c r="C6" s="3"/>
      <c r="D6" s="3"/>
      <c r="E6" s="3"/>
    </row>
    <row r="7" spans="1:10" ht="26.15" customHeight="1">
      <c r="A7" s="4" t="s">
        <v>3</v>
      </c>
      <c r="B7" s="4" t="s">
        <v>4</v>
      </c>
      <c r="C7" s="4" t="s">
        <v>5</v>
      </c>
      <c r="D7" s="4" t="s">
        <v>6</v>
      </c>
      <c r="E7" s="4" t="s">
        <v>7</v>
      </c>
      <c r="F7" s="5"/>
      <c r="G7" s="5"/>
      <c r="H7" s="5"/>
      <c r="I7" s="5"/>
      <c r="J7" s="5"/>
    </row>
    <row r="8" spans="1:10" ht="26.15" customHeight="1">
      <c r="A8" s="35" t="s">
        <v>397</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398</v>
      </c>
      <c r="B12" s="8"/>
      <c r="C12" s="9" t="s">
        <v>89</v>
      </c>
      <c r="D12" s="7"/>
      <c r="E12" s="9"/>
      <c r="F12" s="5"/>
      <c r="G12" s="5"/>
      <c r="H12" s="5"/>
      <c r="I12" s="5"/>
      <c r="J12" s="5"/>
    </row>
    <row r="13" spans="1:10" ht="67.5" customHeight="1">
      <c r="A13" s="35" t="s">
        <v>400</v>
      </c>
      <c r="B13" s="8" t="s">
        <v>90</v>
      </c>
      <c r="C13" s="9" t="s">
        <v>91</v>
      </c>
      <c r="D13" s="7"/>
      <c r="E13" s="9" t="s">
        <v>11</v>
      </c>
      <c r="F13" s="5"/>
      <c r="G13" s="5"/>
      <c r="H13" s="5"/>
      <c r="I13" s="5"/>
      <c r="J13" s="5"/>
    </row>
    <row r="14" spans="1:10" ht="98.25" customHeight="1">
      <c r="A14" s="35" t="s">
        <v>401</v>
      </c>
      <c r="B14" s="8" t="s">
        <v>92</v>
      </c>
      <c r="C14" s="9" t="s">
        <v>93</v>
      </c>
      <c r="D14" s="7"/>
      <c r="E14" s="9" t="s">
        <v>12</v>
      </c>
      <c r="F14" s="5"/>
      <c r="G14" s="5"/>
      <c r="H14" s="5"/>
      <c r="I14" s="5"/>
      <c r="J14" s="5"/>
    </row>
    <row r="15" spans="1:10" ht="81.75" customHeight="1">
      <c r="A15" s="50" t="s">
        <v>402</v>
      </c>
      <c r="B15" s="8" t="s">
        <v>106</v>
      </c>
      <c r="C15" s="9" t="s">
        <v>94</v>
      </c>
      <c r="D15" s="7"/>
      <c r="E15" s="9" t="s">
        <v>13</v>
      </c>
      <c r="F15" s="5"/>
      <c r="G15" s="5"/>
      <c r="H15" s="5"/>
      <c r="I15" s="5"/>
      <c r="J15" s="5"/>
    </row>
    <row r="16" spans="1:10" ht="39.75" customHeight="1">
      <c r="A16" s="36" t="s">
        <v>399</v>
      </c>
      <c r="B16" s="19"/>
      <c r="C16" s="36" t="s">
        <v>96</v>
      </c>
      <c r="D16" s="7"/>
      <c r="E16" s="9"/>
      <c r="F16" s="5"/>
      <c r="G16" s="5"/>
      <c r="H16" s="5"/>
      <c r="I16" s="5"/>
      <c r="J16" s="5"/>
    </row>
    <row r="17" spans="1:10" ht="54" customHeight="1">
      <c r="A17" s="37" t="s">
        <v>349</v>
      </c>
      <c r="B17" s="36" t="s">
        <v>409</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410</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403</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404</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28.5">
      <c r="A49" s="22" t="s">
        <v>334</v>
      </c>
      <c r="B49" s="9" t="s">
        <v>341</v>
      </c>
      <c r="C49" s="9" t="s">
        <v>340</v>
      </c>
      <c r="D49" s="7"/>
      <c r="E49" s="9" t="s">
        <v>30</v>
      </c>
      <c r="F49" s="5"/>
      <c r="G49" s="5"/>
      <c r="H49" s="5"/>
      <c r="I49" s="5"/>
      <c r="J49" s="5"/>
    </row>
    <row r="50" spans="1:10" ht="38">
      <c r="A50" s="22"/>
      <c r="B50" s="9" t="s">
        <v>411</v>
      </c>
      <c r="C50" s="9" t="s">
        <v>339</v>
      </c>
      <c r="D50" s="7"/>
      <c r="E50" s="36" t="s">
        <v>30</v>
      </c>
      <c r="F50" s="5"/>
      <c r="G50" s="5"/>
      <c r="H50" s="5"/>
      <c r="I50" s="5"/>
      <c r="J50" s="5"/>
    </row>
    <row r="51" spans="1:10" ht="38">
      <c r="A51" s="22"/>
      <c r="B51" s="9" t="s">
        <v>412</v>
      </c>
      <c r="C51" s="9" t="s">
        <v>338</v>
      </c>
      <c r="D51" s="7"/>
      <c r="E51" s="36" t="s">
        <v>30</v>
      </c>
      <c r="F51" s="5"/>
      <c r="G51" s="5"/>
      <c r="H51" s="5"/>
      <c r="I51" s="5"/>
      <c r="J51" s="5"/>
    </row>
    <row r="52" spans="1:10" ht="38">
      <c r="A52" s="22"/>
      <c r="B52" s="9" t="s">
        <v>413</v>
      </c>
      <c r="C52" s="9" t="s">
        <v>337</v>
      </c>
      <c r="D52" s="7"/>
      <c r="E52" s="36" t="s">
        <v>30</v>
      </c>
      <c r="F52" s="5"/>
      <c r="G52" s="5"/>
      <c r="H52" s="5"/>
      <c r="I52" s="5"/>
      <c r="J52" s="5"/>
    </row>
    <row r="53" spans="1:10" ht="38">
      <c r="A53" s="22"/>
      <c r="B53" s="9" t="s">
        <v>414</v>
      </c>
      <c r="C53" s="9" t="s">
        <v>336</v>
      </c>
      <c r="D53" s="7"/>
      <c r="E53" s="36" t="s">
        <v>30</v>
      </c>
      <c r="F53" s="5"/>
      <c r="G53" s="5"/>
      <c r="H53" s="5"/>
      <c r="I53" s="5"/>
      <c r="J53" s="5"/>
    </row>
    <row r="54" spans="1:10" ht="38">
      <c r="A54" s="53"/>
      <c r="B54" s="36" t="s">
        <v>415</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416</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453</v>
      </c>
      <c r="C65" s="9" t="s">
        <v>168</v>
      </c>
      <c r="D65" s="7"/>
      <c r="E65" s="9" t="s">
        <v>14</v>
      </c>
      <c r="F65" s="5"/>
      <c r="G65" s="5"/>
      <c r="H65" s="5"/>
      <c r="I65" s="5"/>
      <c r="J65" s="5"/>
    </row>
    <row r="66" spans="1:10" ht="165" customHeight="1">
      <c r="A66" s="8" t="s">
        <v>346</v>
      </c>
      <c r="B66" s="8" t="s">
        <v>417</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5" t="s">
        <v>405</v>
      </c>
      <c r="B75" s="8" t="s">
        <v>181</v>
      </c>
      <c r="C75" s="9" t="s">
        <v>182</v>
      </c>
      <c r="D75" s="7"/>
      <c r="E75" s="9" t="s">
        <v>455</v>
      </c>
      <c r="F75" s="5"/>
      <c r="G75" s="5"/>
      <c r="H75" s="5"/>
      <c r="I75" s="5"/>
      <c r="J75" s="5"/>
    </row>
    <row r="76" spans="1:10" ht="63.75" customHeight="1">
      <c r="A76" s="22"/>
      <c r="B76" s="8" t="s">
        <v>418</v>
      </c>
      <c r="C76" s="9" t="s">
        <v>183</v>
      </c>
      <c r="D76" s="7"/>
      <c r="E76" s="9" t="s">
        <v>455</v>
      </c>
      <c r="F76" s="5"/>
      <c r="G76" s="5"/>
      <c r="H76" s="5"/>
      <c r="I76" s="5"/>
      <c r="J76" s="5"/>
    </row>
    <row r="77" spans="1:10" ht="59.25" customHeight="1">
      <c r="A77" s="22"/>
      <c r="B77" s="30" t="s">
        <v>420</v>
      </c>
      <c r="C77" s="38" t="s">
        <v>184</v>
      </c>
      <c r="D77" s="39"/>
      <c r="E77" s="27" t="s">
        <v>422</v>
      </c>
      <c r="F77" s="5"/>
      <c r="G77" s="5"/>
      <c r="H77" s="5"/>
      <c r="I77" s="5"/>
      <c r="J77" s="5"/>
    </row>
    <row r="78" spans="1:10" ht="60" customHeight="1">
      <c r="A78" s="22"/>
      <c r="B78" s="51" t="s">
        <v>424</v>
      </c>
      <c r="C78" s="31"/>
      <c r="D78" s="42"/>
      <c r="E78" s="31" t="s">
        <v>419</v>
      </c>
      <c r="F78" s="5"/>
      <c r="G78" s="5"/>
      <c r="H78" s="5"/>
      <c r="I78" s="5"/>
      <c r="J78" s="5"/>
    </row>
    <row r="79" spans="1:10" ht="54.75" customHeight="1">
      <c r="A79" s="22"/>
      <c r="B79" s="51" t="s">
        <v>425</v>
      </c>
      <c r="C79" s="31"/>
      <c r="D79" s="42"/>
      <c r="E79" s="31" t="s">
        <v>421</v>
      </c>
      <c r="F79" s="5"/>
      <c r="G79" s="5"/>
      <c r="H79" s="5"/>
      <c r="I79" s="5"/>
      <c r="J79" s="5"/>
    </row>
    <row r="80" spans="1:10" ht="54.75" customHeight="1">
      <c r="A80" s="20"/>
      <c r="B80" s="50" t="s">
        <v>426</v>
      </c>
      <c r="C80" s="40"/>
      <c r="D80" s="41"/>
      <c r="E80" s="40" t="s">
        <v>423</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430</v>
      </c>
      <c r="C84" s="23" t="s">
        <v>192</v>
      </c>
      <c r="D84" s="43"/>
      <c r="E84" s="27"/>
      <c r="F84" s="5"/>
      <c r="G84" s="5"/>
      <c r="H84" s="5"/>
      <c r="I84" s="5"/>
      <c r="J84" s="5"/>
    </row>
    <row r="85" spans="1:10" ht="48.75" customHeight="1">
      <c r="A85" s="22"/>
      <c r="B85" s="46" t="s">
        <v>431</v>
      </c>
      <c r="C85" s="22"/>
      <c r="D85" s="47"/>
      <c r="E85" s="31" t="s">
        <v>427</v>
      </c>
      <c r="F85" s="5"/>
      <c r="G85" s="5"/>
      <c r="H85" s="5"/>
      <c r="I85" s="5"/>
      <c r="J85" s="5"/>
    </row>
    <row r="86" spans="1:10" ht="40.5" customHeight="1">
      <c r="A86" s="22"/>
      <c r="B86" s="46" t="s">
        <v>432</v>
      </c>
      <c r="C86" s="22"/>
      <c r="D86" s="47"/>
      <c r="E86" s="31" t="s">
        <v>429</v>
      </c>
      <c r="F86" s="5"/>
      <c r="G86" s="5"/>
      <c r="H86" s="5"/>
      <c r="I86" s="5"/>
      <c r="J86" s="5"/>
    </row>
    <row r="87" spans="1:10" ht="36.75" customHeight="1">
      <c r="A87" s="20"/>
      <c r="B87" s="44" t="s">
        <v>433</v>
      </c>
      <c r="C87" s="20"/>
      <c r="D87" s="45"/>
      <c r="E87" s="40" t="s">
        <v>428</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0"/>
      <c r="B94" s="9" t="s">
        <v>56</v>
      </c>
      <c r="C94" s="9" t="s">
        <v>204</v>
      </c>
      <c r="D94" s="7"/>
      <c r="E94" s="9" t="s">
        <v>30</v>
      </c>
      <c r="F94" s="5"/>
      <c r="G94" s="5"/>
      <c r="H94" s="5"/>
      <c r="I94" s="5"/>
      <c r="J94" s="5"/>
    </row>
    <row r="95" spans="1:10" ht="75" customHeight="1">
      <c r="A95" s="46" t="s">
        <v>368</v>
      </c>
      <c r="B95" s="8" t="s">
        <v>57</v>
      </c>
      <c r="C95" s="9" t="s">
        <v>205</v>
      </c>
      <c r="D95" s="7"/>
      <c r="E95" s="9" t="s">
        <v>58</v>
      </c>
      <c r="F95" s="5"/>
      <c r="G95" s="5"/>
      <c r="H95" s="5"/>
      <c r="I95" s="5"/>
      <c r="J95" s="5"/>
    </row>
    <row r="96" spans="1:10" ht="63" customHeight="1">
      <c r="A96" s="22"/>
      <c r="B96" s="8" t="s">
        <v>206</v>
      </c>
      <c r="C96" s="9" t="s">
        <v>207</v>
      </c>
      <c r="D96" s="7"/>
      <c r="E96" s="9" t="s">
        <v>59</v>
      </c>
      <c r="F96" s="5"/>
      <c r="G96" s="5"/>
      <c r="H96" s="5"/>
      <c r="I96" s="5"/>
      <c r="J96" s="5"/>
    </row>
    <row r="97" spans="1:10" ht="116.25" customHeight="1">
      <c r="A97" s="22"/>
      <c r="B97" s="8" t="s">
        <v>208</v>
      </c>
      <c r="C97" s="9" t="s">
        <v>209</v>
      </c>
      <c r="D97" s="7"/>
      <c r="E97" s="9" t="s">
        <v>60</v>
      </c>
      <c r="F97" s="5"/>
      <c r="G97" s="5"/>
      <c r="H97" s="5"/>
      <c r="I97" s="5"/>
      <c r="J97" s="5"/>
    </row>
    <row r="98" spans="1:10" ht="107.25" customHeight="1">
      <c r="A98" s="22"/>
      <c r="B98" s="8" t="s">
        <v>210</v>
      </c>
      <c r="C98" s="9" t="s">
        <v>211</v>
      </c>
      <c r="D98" s="7"/>
      <c r="E98" s="9" t="s">
        <v>212</v>
      </c>
      <c r="F98" s="5"/>
      <c r="G98" s="5"/>
      <c r="H98" s="5"/>
      <c r="I98" s="5"/>
      <c r="J98" s="5"/>
    </row>
    <row r="99" spans="1:10" ht="126" customHeight="1">
      <c r="A99" s="29"/>
      <c r="B99" s="8" t="s">
        <v>213</v>
      </c>
      <c r="C99" s="9" t="s">
        <v>214</v>
      </c>
      <c r="D99" s="7"/>
      <c r="E99" s="9" t="s">
        <v>61</v>
      </c>
      <c r="F99" s="5"/>
      <c r="G99" s="5"/>
      <c r="H99" s="5"/>
      <c r="I99" s="5"/>
      <c r="J99" s="5"/>
    </row>
    <row r="100" spans="1:10" ht="69.75" customHeight="1">
      <c r="A100" s="29"/>
      <c r="B100" s="8" t="s">
        <v>434</v>
      </c>
      <c r="C100" s="9" t="s">
        <v>215</v>
      </c>
      <c r="D100" s="7"/>
      <c r="E100" s="9" t="s">
        <v>62</v>
      </c>
      <c r="F100" s="5"/>
      <c r="G100" s="5"/>
      <c r="H100" s="5"/>
      <c r="I100" s="5"/>
      <c r="J100" s="5"/>
    </row>
    <row r="101" spans="1:10" ht="65.25" customHeight="1">
      <c r="A101" s="28"/>
      <c r="B101" s="8" t="s">
        <v>216</v>
      </c>
      <c r="C101" s="9" t="s">
        <v>217</v>
      </c>
      <c r="D101" s="7"/>
      <c r="E101" s="9" t="s">
        <v>63</v>
      </c>
      <c r="F101" s="5"/>
      <c r="G101" s="5"/>
      <c r="H101" s="5"/>
      <c r="I101" s="5"/>
      <c r="J101" s="5"/>
    </row>
    <row r="102" spans="1:10" ht="60.75" customHeight="1">
      <c r="A102" s="51" t="s">
        <v>369</v>
      </c>
      <c r="B102" s="8" t="s">
        <v>319</v>
      </c>
      <c r="C102" s="9" t="s">
        <v>218</v>
      </c>
      <c r="D102" s="7"/>
      <c r="E102" s="9" t="s">
        <v>219</v>
      </c>
      <c r="F102" s="5"/>
      <c r="G102" s="5"/>
      <c r="H102" s="5"/>
      <c r="I102" s="5"/>
      <c r="J102" s="5"/>
    </row>
    <row r="103" spans="1:10" ht="63.75" customHeight="1">
      <c r="A103" s="29"/>
      <c r="B103" s="8" t="s">
        <v>320</v>
      </c>
      <c r="C103" s="9" t="s">
        <v>220</v>
      </c>
      <c r="D103" s="7"/>
      <c r="E103" s="9" t="s">
        <v>64</v>
      </c>
      <c r="F103" s="5"/>
      <c r="G103" s="5"/>
      <c r="H103" s="5"/>
      <c r="I103" s="5"/>
      <c r="J103" s="5"/>
    </row>
    <row r="104" spans="1:10" ht="79.5" customHeight="1">
      <c r="A104" s="28"/>
      <c r="B104" s="8" t="s">
        <v>65</v>
      </c>
      <c r="C104" s="9" t="s">
        <v>221</v>
      </c>
      <c r="D104" s="7"/>
      <c r="E104" s="9" t="s">
        <v>66</v>
      </c>
      <c r="F104" s="5"/>
      <c r="G104" s="5"/>
      <c r="H104" s="5"/>
      <c r="I104" s="5"/>
      <c r="J104" s="5"/>
    </row>
    <row r="105" spans="1:10" ht="57.75" customHeight="1">
      <c r="A105" s="46" t="s">
        <v>370</v>
      </c>
      <c r="B105" s="21" t="s">
        <v>436</v>
      </c>
      <c r="C105" s="23" t="s">
        <v>222</v>
      </c>
      <c r="D105" s="43"/>
      <c r="E105" s="27"/>
      <c r="F105" s="5"/>
      <c r="G105" s="5"/>
      <c r="H105" s="5"/>
      <c r="I105" s="5"/>
      <c r="J105" s="5"/>
    </row>
    <row r="106" spans="1:10" ht="57" customHeight="1">
      <c r="A106" s="46"/>
      <c r="B106" s="46" t="s">
        <v>437</v>
      </c>
      <c r="C106" s="22"/>
      <c r="D106" s="47"/>
      <c r="E106" s="31" t="s">
        <v>427</v>
      </c>
      <c r="F106" s="5"/>
      <c r="G106" s="5"/>
      <c r="H106" s="5"/>
      <c r="I106" s="5"/>
      <c r="J106" s="5"/>
    </row>
    <row r="107" spans="1:10" ht="51.75" customHeight="1">
      <c r="A107" s="46"/>
      <c r="B107" s="46" t="s">
        <v>438</v>
      </c>
      <c r="C107" s="22"/>
      <c r="D107" s="47"/>
      <c r="E107" s="31" t="s">
        <v>428</v>
      </c>
      <c r="F107" s="5"/>
      <c r="G107" s="5"/>
      <c r="H107" s="5"/>
      <c r="I107" s="5"/>
      <c r="J107" s="5"/>
    </row>
    <row r="108" spans="1:10" ht="45.75" customHeight="1">
      <c r="A108" s="44"/>
      <c r="B108" s="44" t="s">
        <v>439</v>
      </c>
      <c r="C108" s="20"/>
      <c r="D108" s="45"/>
      <c r="E108" s="40" t="s">
        <v>435</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6" t="s">
        <v>372</v>
      </c>
      <c r="B110" s="8" t="s">
        <v>224</v>
      </c>
      <c r="C110" s="9" t="s">
        <v>225</v>
      </c>
      <c r="D110" s="7"/>
      <c r="E110" s="9" t="s">
        <v>69</v>
      </c>
      <c r="F110" s="5"/>
      <c r="G110" s="5"/>
      <c r="H110" s="5"/>
      <c r="I110" s="5"/>
      <c r="J110" s="5"/>
    </row>
    <row r="111" spans="1:10" ht="56.25" customHeight="1">
      <c r="A111" s="20"/>
      <c r="B111" s="8" t="s">
        <v>70</v>
      </c>
      <c r="C111" s="9" t="s">
        <v>226</v>
      </c>
      <c r="D111" s="7"/>
      <c r="E111" s="9" t="s">
        <v>71</v>
      </c>
      <c r="F111" s="5"/>
      <c r="G111" s="5"/>
      <c r="H111" s="5"/>
      <c r="I111" s="5"/>
      <c r="J111" s="5"/>
    </row>
    <row r="112" spans="1:10" ht="150.75" customHeight="1">
      <c r="A112" s="22" t="s">
        <v>373</v>
      </c>
      <c r="B112" s="9" t="s">
        <v>227</v>
      </c>
      <c r="C112" s="9" t="s">
        <v>228</v>
      </c>
      <c r="D112" s="7"/>
      <c r="E112" s="9" t="s">
        <v>72</v>
      </c>
      <c r="F112" s="5"/>
      <c r="G112" s="5"/>
      <c r="H112" s="5"/>
      <c r="I112" s="5"/>
      <c r="J112" s="5"/>
    </row>
    <row r="113" spans="1:10" ht="108" customHeight="1">
      <c r="A113" s="24"/>
      <c r="B113" s="9" t="s">
        <v>229</v>
      </c>
      <c r="C113" s="9" t="s">
        <v>230</v>
      </c>
      <c r="D113" s="7"/>
      <c r="E113" s="9" t="s">
        <v>73</v>
      </c>
      <c r="F113" s="5"/>
      <c r="G113" s="5"/>
      <c r="H113" s="5"/>
      <c r="I113" s="5"/>
      <c r="J113" s="5"/>
    </row>
    <row r="114" spans="1:10" ht="39.75" customHeight="1">
      <c r="A114" s="16" t="s">
        <v>231</v>
      </c>
      <c r="B114" s="9"/>
      <c r="C114" s="9"/>
      <c r="D114" s="7"/>
      <c r="E114" s="9"/>
      <c r="F114" s="5"/>
      <c r="G114" s="5"/>
      <c r="H114" s="5"/>
      <c r="I114" s="5"/>
      <c r="J114" s="5"/>
    </row>
    <row r="115" spans="1:10" ht="129" customHeight="1">
      <c r="A115" s="23" t="s">
        <v>374</v>
      </c>
      <c r="B115" s="14" t="s">
        <v>232</v>
      </c>
      <c r="C115" s="9" t="s">
        <v>233</v>
      </c>
      <c r="D115" s="7"/>
      <c r="E115" s="9" t="s">
        <v>73</v>
      </c>
      <c r="F115" s="5"/>
      <c r="G115" s="5"/>
      <c r="H115" s="5"/>
      <c r="I115" s="5"/>
      <c r="J115" s="5"/>
    </row>
    <row r="116" spans="1:10" ht="45" customHeight="1">
      <c r="A116" s="24"/>
      <c r="B116" s="9" t="s">
        <v>234</v>
      </c>
      <c r="C116" s="9" t="s">
        <v>233</v>
      </c>
      <c r="D116" s="7"/>
      <c r="E116" s="9" t="s">
        <v>73</v>
      </c>
      <c r="F116" s="5"/>
      <c r="G116" s="5"/>
      <c r="H116" s="5"/>
      <c r="I116" s="5"/>
      <c r="J116" s="5"/>
    </row>
    <row r="117" spans="1:10" ht="96.75" customHeight="1">
      <c r="A117" s="8" t="s">
        <v>375</v>
      </c>
      <c r="B117" s="8" t="s">
        <v>440</v>
      </c>
      <c r="C117" s="9" t="s">
        <v>235</v>
      </c>
      <c r="D117" s="7"/>
      <c r="E117" s="9" t="s">
        <v>74</v>
      </c>
      <c r="F117" s="5"/>
      <c r="G117" s="5"/>
      <c r="H117" s="5"/>
      <c r="I117" s="5"/>
      <c r="J117" s="5"/>
    </row>
    <row r="118" spans="1:10" ht="88.5" customHeight="1">
      <c r="A118" s="9" t="s">
        <v>376</v>
      </c>
      <c r="B118" s="9" t="s">
        <v>78</v>
      </c>
      <c r="C118" s="9" t="s">
        <v>228</v>
      </c>
      <c r="D118" s="7"/>
      <c r="E118" s="9" t="s">
        <v>72</v>
      </c>
      <c r="F118" s="5"/>
      <c r="G118" s="5"/>
      <c r="H118" s="5"/>
      <c r="I118" s="5"/>
      <c r="J118" s="5"/>
    </row>
    <row r="119" spans="1:10" ht="93" customHeight="1">
      <c r="A119" s="13"/>
      <c r="B119" s="9" t="s">
        <v>236</v>
      </c>
      <c r="C119" s="9" t="s">
        <v>230</v>
      </c>
      <c r="D119" s="7"/>
      <c r="E119" s="9" t="s">
        <v>30</v>
      </c>
      <c r="F119" s="5"/>
      <c r="G119" s="5"/>
      <c r="H119" s="5"/>
      <c r="I119" s="5"/>
      <c r="J119" s="5"/>
    </row>
    <row r="120" spans="1:10" ht="39.75" customHeight="1">
      <c r="A120" s="16" t="s">
        <v>237</v>
      </c>
      <c r="B120" s="9"/>
      <c r="C120" s="9" t="s">
        <v>238</v>
      </c>
      <c r="D120" s="7"/>
      <c r="E120" s="9"/>
      <c r="F120" s="5"/>
      <c r="G120" s="5"/>
      <c r="H120" s="5"/>
      <c r="I120" s="5"/>
      <c r="J120" s="5"/>
    </row>
    <row r="121" spans="1:10" ht="59.25" customHeight="1">
      <c r="A121" s="21" t="s">
        <v>239</v>
      </c>
      <c r="B121" s="8" t="s">
        <v>240</v>
      </c>
      <c r="C121" s="9" t="s">
        <v>241</v>
      </c>
      <c r="D121" s="7"/>
      <c r="E121" s="9" t="s">
        <v>11</v>
      </c>
      <c r="F121" s="5"/>
      <c r="G121" s="5"/>
      <c r="H121" s="5"/>
      <c r="I121" s="5"/>
      <c r="J121" s="5"/>
    </row>
    <row r="122" spans="1:10" ht="108" customHeight="1">
      <c r="A122" s="25"/>
      <c r="B122" s="8" t="s">
        <v>242</v>
      </c>
      <c r="C122" s="9" t="s">
        <v>243</v>
      </c>
      <c r="D122" s="7"/>
      <c r="E122" s="9" t="s">
        <v>11</v>
      </c>
      <c r="F122" s="5"/>
      <c r="G122" s="5"/>
      <c r="H122" s="5"/>
      <c r="I122" s="5"/>
      <c r="J122" s="5"/>
    </row>
    <row r="123" spans="1:10" ht="100.5" customHeight="1">
      <c r="A123" s="24"/>
      <c r="B123" s="8" t="s">
        <v>75</v>
      </c>
      <c r="C123" s="9" t="s">
        <v>244</v>
      </c>
      <c r="D123" s="7"/>
      <c r="E123" s="9" t="s">
        <v>12</v>
      </c>
      <c r="F123" s="5"/>
      <c r="G123" s="5"/>
      <c r="H123" s="5"/>
      <c r="I123" s="5"/>
      <c r="J123" s="5"/>
    </row>
    <row r="124" spans="1:10" ht="85.5" customHeight="1">
      <c r="A124" s="8" t="s">
        <v>377</v>
      </c>
      <c r="B124" s="8" t="s">
        <v>245</v>
      </c>
      <c r="C124" s="9" t="s">
        <v>246</v>
      </c>
      <c r="D124" s="7"/>
      <c r="E124" s="9" t="s">
        <v>13</v>
      </c>
      <c r="F124" s="5"/>
      <c r="G124" s="5"/>
      <c r="H124" s="5"/>
      <c r="I124" s="5"/>
      <c r="J124" s="5"/>
    </row>
    <row r="125" spans="1:10" ht="66" customHeight="1">
      <c r="A125" s="9" t="s">
        <v>378</v>
      </c>
      <c r="B125" s="9" t="s">
        <v>76</v>
      </c>
      <c r="C125" s="9" t="s">
        <v>247</v>
      </c>
      <c r="D125" s="7"/>
      <c r="E125" s="9" t="s">
        <v>14</v>
      </c>
      <c r="F125" s="5"/>
      <c r="G125" s="5"/>
      <c r="H125" s="5"/>
      <c r="I125" s="5"/>
      <c r="J125" s="5"/>
    </row>
    <row r="126" spans="1:10" ht="153.75" customHeight="1">
      <c r="A126" s="23" t="s">
        <v>379</v>
      </c>
      <c r="B126" s="9" t="s">
        <v>248</v>
      </c>
      <c r="C126" s="9" t="s">
        <v>249</v>
      </c>
      <c r="D126" s="7"/>
      <c r="E126" s="9" t="s">
        <v>14</v>
      </c>
      <c r="F126" s="5"/>
      <c r="G126" s="5"/>
      <c r="H126" s="5"/>
      <c r="I126" s="5"/>
      <c r="J126" s="5"/>
    </row>
    <row r="127" spans="1:10" ht="91.5" customHeight="1">
      <c r="A127" s="20"/>
      <c r="B127" s="9" t="s">
        <v>77</v>
      </c>
      <c r="C127" s="9" t="s">
        <v>250</v>
      </c>
      <c r="D127" s="7"/>
      <c r="E127" s="9" t="s">
        <v>14</v>
      </c>
      <c r="F127" s="5"/>
      <c r="G127" s="5"/>
      <c r="H127" s="5"/>
      <c r="I127" s="5"/>
      <c r="J127" s="5"/>
    </row>
    <row r="128" spans="1:10" ht="146.25" customHeight="1">
      <c r="A128" s="8" t="s">
        <v>380</v>
      </c>
      <c r="B128" s="8" t="s">
        <v>251</v>
      </c>
      <c r="C128" s="9" t="s">
        <v>252</v>
      </c>
      <c r="D128" s="7"/>
      <c r="E128" s="9" t="s">
        <v>253</v>
      </c>
      <c r="F128" s="5"/>
      <c r="G128" s="5"/>
      <c r="H128" s="5"/>
      <c r="I128" s="5"/>
      <c r="J128" s="5"/>
    </row>
    <row r="129" spans="1:10" ht="86.25" customHeight="1">
      <c r="A129" s="52" t="s">
        <v>406</v>
      </c>
      <c r="B129" s="9" t="s">
        <v>78</v>
      </c>
      <c r="C129" s="9" t="s">
        <v>228</v>
      </c>
      <c r="D129" s="7"/>
      <c r="E129" s="9" t="s">
        <v>79</v>
      </c>
      <c r="F129" s="5"/>
      <c r="G129" s="5"/>
      <c r="H129" s="5"/>
      <c r="I129" s="5"/>
      <c r="J129" s="5"/>
    </row>
    <row r="130" spans="1:10" ht="78.75" customHeight="1">
      <c r="A130" s="33"/>
      <c r="B130" s="9" t="s">
        <v>254</v>
      </c>
      <c r="C130" s="9" t="s">
        <v>230</v>
      </c>
      <c r="D130" s="7"/>
      <c r="E130" s="9" t="s">
        <v>14</v>
      </c>
      <c r="F130" s="5"/>
      <c r="G130" s="5"/>
      <c r="H130" s="5"/>
      <c r="I130" s="5"/>
      <c r="J130" s="5"/>
    </row>
    <row r="131" spans="1:10" ht="39.75" customHeight="1">
      <c r="A131" s="36" t="s">
        <v>381</v>
      </c>
      <c r="B131" s="9"/>
      <c r="C131" s="9"/>
      <c r="D131" s="7"/>
      <c r="E131" s="9"/>
      <c r="F131" s="5"/>
      <c r="G131" s="5"/>
      <c r="H131" s="5"/>
      <c r="I131" s="5"/>
      <c r="J131" s="5"/>
    </row>
    <row r="132" spans="1:10" ht="71.25" customHeight="1">
      <c r="A132" s="22"/>
      <c r="B132" s="9" t="s">
        <v>255</v>
      </c>
      <c r="C132" s="9" t="s">
        <v>256</v>
      </c>
      <c r="D132" s="7"/>
      <c r="E132" s="9" t="s">
        <v>14</v>
      </c>
      <c r="F132" s="5"/>
      <c r="G132" s="5"/>
      <c r="H132" s="5"/>
      <c r="I132" s="5"/>
      <c r="J132" s="5"/>
    </row>
    <row r="133" spans="1:10" ht="60" customHeight="1">
      <c r="A133" s="20"/>
      <c r="B133" s="9" t="s">
        <v>257</v>
      </c>
      <c r="C133" s="9" t="s">
        <v>258</v>
      </c>
      <c r="D133" s="7"/>
      <c r="E133" s="9" t="s">
        <v>14</v>
      </c>
      <c r="F133" s="5"/>
      <c r="G133" s="5"/>
      <c r="H133" s="5"/>
      <c r="I133" s="5"/>
      <c r="J133" s="5"/>
    </row>
    <row r="134" spans="1:10" ht="53.25" customHeight="1">
      <c r="A134" s="8" t="s">
        <v>259</v>
      </c>
      <c r="B134" s="9"/>
      <c r="C134" s="9" t="s">
        <v>260</v>
      </c>
      <c r="D134" s="7"/>
      <c r="E134" s="9"/>
      <c r="F134" s="5"/>
      <c r="G134" s="5"/>
      <c r="H134" s="5"/>
      <c r="I134" s="5"/>
      <c r="J134" s="5"/>
    </row>
    <row r="135" spans="1:10" ht="101.25" customHeight="1">
      <c r="A135" s="21" t="s">
        <v>382</v>
      </c>
      <c r="B135" s="8" t="s">
        <v>261</v>
      </c>
      <c r="C135" s="9" t="s">
        <v>262</v>
      </c>
      <c r="D135" s="7"/>
      <c r="E135" s="9" t="s">
        <v>441</v>
      </c>
      <c r="F135" s="5"/>
      <c r="G135" s="5"/>
      <c r="H135" s="5"/>
      <c r="I135" s="5"/>
      <c r="J135" s="5"/>
    </row>
    <row r="136" spans="1:10" ht="47.25" customHeight="1">
      <c r="A136" s="20"/>
      <c r="B136" s="8" t="s">
        <v>80</v>
      </c>
      <c r="C136" s="9" t="s">
        <v>264</v>
      </c>
      <c r="D136" s="7"/>
      <c r="E136" s="9" t="s">
        <v>263</v>
      </c>
      <c r="F136" s="5"/>
      <c r="G136" s="5"/>
      <c r="H136" s="5"/>
      <c r="I136" s="5"/>
      <c r="J136" s="5"/>
    </row>
    <row r="137" spans="1:10" ht="291.75" customHeight="1">
      <c r="A137" s="30" t="s">
        <v>383</v>
      </c>
      <c r="B137" s="8" t="s">
        <v>265</v>
      </c>
      <c r="C137" s="9" t="s">
        <v>266</v>
      </c>
      <c r="D137" s="7"/>
      <c r="E137" s="9" t="s">
        <v>263</v>
      </c>
      <c r="F137" s="5"/>
      <c r="G137" s="5"/>
      <c r="H137" s="5"/>
      <c r="I137" s="5"/>
      <c r="J137" s="5"/>
    </row>
    <row r="138" spans="1:10" ht="178.5" customHeight="1">
      <c r="A138" s="31"/>
      <c r="B138" s="8" t="s">
        <v>444</v>
      </c>
      <c r="C138" s="9" t="s">
        <v>445</v>
      </c>
      <c r="D138" s="7"/>
      <c r="E138" s="9" t="s">
        <v>446</v>
      </c>
      <c r="F138" s="5"/>
      <c r="G138" s="5"/>
      <c r="H138" s="5"/>
      <c r="I138" s="5"/>
      <c r="J138" s="5"/>
    </row>
    <row r="139" spans="1:10" ht="54.75" customHeight="1">
      <c r="A139" s="31"/>
      <c r="B139" s="8" t="s">
        <v>442</v>
      </c>
      <c r="C139" s="9" t="s">
        <v>443</v>
      </c>
      <c r="D139" s="7"/>
      <c r="E139" s="9" t="s">
        <v>263</v>
      </c>
      <c r="F139" s="5"/>
      <c r="G139" s="5"/>
      <c r="H139" s="5"/>
      <c r="I139" s="5"/>
      <c r="J139" s="5"/>
    </row>
    <row r="140" spans="1:10" ht="160.5" customHeight="1">
      <c r="A140" s="31"/>
      <c r="B140" s="8" t="s">
        <v>81</v>
      </c>
      <c r="C140" s="23" t="s">
        <v>267</v>
      </c>
      <c r="D140" s="7"/>
      <c r="E140" s="9" t="s">
        <v>263</v>
      </c>
      <c r="F140" s="5"/>
      <c r="G140" s="5"/>
      <c r="H140" s="5"/>
      <c r="I140" s="5"/>
      <c r="J140" s="5"/>
    </row>
    <row r="141" spans="1:10" ht="231.75" customHeight="1">
      <c r="A141" s="22"/>
      <c r="B141" s="8" t="s">
        <v>268</v>
      </c>
      <c r="C141" s="20"/>
      <c r="D141" s="7"/>
      <c r="E141" s="9" t="s">
        <v>263</v>
      </c>
      <c r="F141" s="5"/>
      <c r="G141" s="5"/>
      <c r="H141" s="5"/>
      <c r="I141" s="5"/>
      <c r="J141" s="5"/>
    </row>
    <row r="142" spans="1:10" ht="66" customHeight="1">
      <c r="A142" s="22"/>
      <c r="B142" s="15" t="s">
        <v>82</v>
      </c>
      <c r="C142" s="9" t="s">
        <v>269</v>
      </c>
      <c r="D142" s="7"/>
      <c r="E142" s="9" t="s">
        <v>263</v>
      </c>
      <c r="F142" s="5"/>
      <c r="G142" s="5"/>
      <c r="H142" s="5"/>
      <c r="I142" s="5"/>
      <c r="J142" s="5"/>
    </row>
    <row r="143" spans="1:10" ht="78.75" customHeight="1">
      <c r="A143" s="22"/>
      <c r="B143" s="8" t="s">
        <v>270</v>
      </c>
      <c r="C143" s="9" t="s">
        <v>271</v>
      </c>
      <c r="D143" s="7"/>
      <c r="E143" s="9" t="s">
        <v>263</v>
      </c>
      <c r="F143" s="5"/>
      <c r="G143" s="5"/>
      <c r="H143" s="5"/>
      <c r="I143" s="5"/>
      <c r="J143" s="5"/>
    </row>
    <row r="144" spans="1:10" ht="93.75" customHeight="1">
      <c r="A144" s="22"/>
      <c r="B144" s="8" t="s">
        <v>272</v>
      </c>
      <c r="C144" s="9" t="s">
        <v>273</v>
      </c>
      <c r="D144" s="7"/>
      <c r="E144" s="9" t="s">
        <v>263</v>
      </c>
      <c r="F144" s="5"/>
      <c r="G144" s="5"/>
      <c r="H144" s="5"/>
      <c r="I144" s="5"/>
      <c r="J144" s="5"/>
    </row>
    <row r="145" spans="1:10" ht="66" customHeight="1">
      <c r="A145" s="22"/>
      <c r="B145" s="8" t="s">
        <v>274</v>
      </c>
      <c r="C145" s="9" t="s">
        <v>275</v>
      </c>
      <c r="D145" s="7"/>
      <c r="E145" s="9" t="s">
        <v>263</v>
      </c>
      <c r="F145" s="5"/>
      <c r="G145" s="5"/>
      <c r="H145" s="5"/>
      <c r="I145" s="5"/>
      <c r="J145" s="5"/>
    </row>
    <row r="146" spans="1:10" ht="132" customHeight="1">
      <c r="A146" s="22"/>
      <c r="B146" s="8" t="s">
        <v>447</v>
      </c>
      <c r="C146" s="9" t="s">
        <v>276</v>
      </c>
      <c r="D146" s="7"/>
      <c r="E146" s="9" t="s">
        <v>263</v>
      </c>
      <c r="F146" s="5"/>
      <c r="G146" s="5"/>
      <c r="H146" s="5"/>
      <c r="I146" s="5"/>
      <c r="J146" s="5"/>
    </row>
    <row r="147" spans="1:10" ht="93" customHeight="1">
      <c r="A147" s="22"/>
      <c r="B147" s="8" t="s">
        <v>277</v>
      </c>
      <c r="C147" s="9" t="s">
        <v>278</v>
      </c>
      <c r="D147" s="7"/>
      <c r="E147" s="9" t="s">
        <v>263</v>
      </c>
      <c r="F147" s="5"/>
      <c r="G147" s="5"/>
      <c r="H147" s="5"/>
      <c r="I147" s="5"/>
      <c r="J147" s="5"/>
    </row>
    <row r="148" spans="1:10" ht="178.5" customHeight="1">
      <c r="A148" s="22"/>
      <c r="B148" s="35" t="s">
        <v>448</v>
      </c>
      <c r="C148" s="9" t="s">
        <v>279</v>
      </c>
      <c r="D148" s="7"/>
      <c r="E148" s="9" t="s">
        <v>263</v>
      </c>
      <c r="F148" s="5"/>
      <c r="G148" s="5"/>
      <c r="H148" s="5"/>
      <c r="I148" s="5"/>
      <c r="J148" s="5"/>
    </row>
    <row r="149" spans="1:10" ht="129" customHeight="1">
      <c r="A149" s="22"/>
      <c r="B149" s="8" t="s">
        <v>280</v>
      </c>
      <c r="C149" s="9" t="s">
        <v>281</v>
      </c>
      <c r="D149" s="7"/>
      <c r="E149" s="9" t="s">
        <v>263</v>
      </c>
      <c r="F149" s="5"/>
      <c r="G149" s="5"/>
      <c r="H149" s="5"/>
      <c r="I149" s="5"/>
      <c r="J149" s="5"/>
    </row>
    <row r="150" spans="1:10" ht="96.75" customHeight="1">
      <c r="A150" s="29"/>
      <c r="B150" s="8" t="s">
        <v>282</v>
      </c>
      <c r="C150" s="9" t="s">
        <v>283</v>
      </c>
      <c r="D150" s="7"/>
      <c r="E150" s="9" t="s">
        <v>263</v>
      </c>
      <c r="F150" s="5"/>
      <c r="G150" s="5"/>
      <c r="H150" s="5"/>
      <c r="I150" s="5"/>
      <c r="J150" s="5"/>
    </row>
    <row r="151" spans="1:10" ht="69" customHeight="1">
      <c r="A151" s="29"/>
      <c r="B151" s="8" t="s">
        <v>284</v>
      </c>
      <c r="C151" s="9" t="s">
        <v>285</v>
      </c>
      <c r="D151" s="7"/>
      <c r="E151" s="9" t="s">
        <v>263</v>
      </c>
      <c r="F151" s="5"/>
      <c r="G151" s="5"/>
      <c r="H151" s="5"/>
      <c r="I151" s="5"/>
      <c r="J151" s="5"/>
    </row>
    <row r="152" spans="1:10" ht="77.25" customHeight="1">
      <c r="A152" s="29"/>
      <c r="B152" s="8" t="s">
        <v>390</v>
      </c>
      <c r="C152" s="9" t="s">
        <v>286</v>
      </c>
      <c r="D152" s="7"/>
      <c r="E152" s="9" t="s">
        <v>263</v>
      </c>
      <c r="F152" s="5"/>
      <c r="G152" s="5"/>
      <c r="H152" s="5"/>
      <c r="I152" s="5"/>
      <c r="J152" s="5"/>
    </row>
    <row r="153" spans="1:10" ht="86.25" customHeight="1">
      <c r="A153" s="29"/>
      <c r="B153" s="8" t="s">
        <v>391</v>
      </c>
      <c r="C153" s="9" t="s">
        <v>287</v>
      </c>
      <c r="D153" s="7"/>
      <c r="E153" s="9" t="s">
        <v>263</v>
      </c>
      <c r="F153" s="5"/>
      <c r="G153" s="5"/>
      <c r="H153" s="5"/>
      <c r="I153" s="5"/>
      <c r="J153" s="5"/>
    </row>
    <row r="154" spans="1:10" ht="86.25" customHeight="1">
      <c r="A154" s="29"/>
      <c r="B154" s="8" t="s">
        <v>288</v>
      </c>
      <c r="C154" s="9" t="s">
        <v>289</v>
      </c>
      <c r="D154" s="7"/>
      <c r="E154" s="9" t="s">
        <v>263</v>
      </c>
      <c r="F154" s="5"/>
      <c r="G154" s="5"/>
      <c r="H154" s="5"/>
      <c r="I154" s="5"/>
      <c r="J154" s="5"/>
    </row>
    <row r="155" spans="1:10" ht="86.25" customHeight="1">
      <c r="A155" s="29"/>
      <c r="B155" s="8" t="s">
        <v>290</v>
      </c>
      <c r="C155" s="9" t="s">
        <v>291</v>
      </c>
      <c r="D155" s="7"/>
      <c r="E155" s="9" t="s">
        <v>263</v>
      </c>
      <c r="F155" s="5"/>
      <c r="G155" s="5"/>
      <c r="H155" s="5"/>
      <c r="I155" s="5"/>
      <c r="J155" s="5"/>
    </row>
    <row r="156" spans="1:10" ht="86.25" customHeight="1">
      <c r="A156" s="28"/>
      <c r="B156" s="8" t="s">
        <v>292</v>
      </c>
      <c r="C156" s="9" t="s">
        <v>293</v>
      </c>
      <c r="D156" s="7"/>
      <c r="E156" s="9" t="s">
        <v>263</v>
      </c>
      <c r="F156" s="5"/>
      <c r="G156" s="5"/>
      <c r="H156" s="5"/>
      <c r="I156" s="5"/>
      <c r="J156" s="5"/>
    </row>
    <row r="157" spans="1:10" ht="73.5" customHeight="1">
      <c r="A157" s="8" t="s">
        <v>384</v>
      </c>
      <c r="B157" s="8" t="s">
        <v>294</v>
      </c>
      <c r="C157" s="9" t="s">
        <v>295</v>
      </c>
      <c r="D157" s="7"/>
      <c r="E157" s="9" t="s">
        <v>263</v>
      </c>
      <c r="F157" s="5"/>
      <c r="G157" s="5"/>
      <c r="H157" s="5"/>
      <c r="I157" s="5"/>
      <c r="J157" s="5"/>
    </row>
    <row r="158" spans="1:10" ht="69" customHeight="1">
      <c r="A158" s="21" t="s">
        <v>385</v>
      </c>
      <c r="B158" s="8" t="s">
        <v>296</v>
      </c>
      <c r="C158" s="9" t="s">
        <v>297</v>
      </c>
      <c r="D158" s="7"/>
      <c r="E158" s="9" t="s">
        <v>263</v>
      </c>
      <c r="F158" s="5"/>
      <c r="G158" s="5"/>
      <c r="H158" s="5"/>
      <c r="I158" s="5"/>
      <c r="J158" s="5"/>
    </row>
    <row r="159" spans="1:10" ht="144" customHeight="1">
      <c r="A159" s="20"/>
      <c r="B159" s="8" t="s">
        <v>449</v>
      </c>
      <c r="C159" s="9" t="s">
        <v>298</v>
      </c>
      <c r="D159" s="7"/>
      <c r="E159" s="9" t="s">
        <v>450</v>
      </c>
      <c r="F159" s="5"/>
      <c r="G159" s="5"/>
      <c r="H159" s="5"/>
      <c r="I159" s="5"/>
      <c r="J159" s="5"/>
    </row>
    <row r="160" spans="1:10" ht="110.25" customHeight="1">
      <c r="A160" s="8" t="s">
        <v>386</v>
      </c>
      <c r="B160" s="8" t="s">
        <v>83</v>
      </c>
      <c r="C160" s="9" t="s">
        <v>299</v>
      </c>
      <c r="D160" s="7"/>
      <c r="E160" s="9" t="s">
        <v>263</v>
      </c>
      <c r="F160" s="5"/>
      <c r="G160" s="5"/>
      <c r="H160" s="5"/>
      <c r="I160" s="5"/>
      <c r="J160" s="5"/>
    </row>
    <row r="161" spans="1:10" ht="45.75" customHeight="1">
      <c r="A161" s="8" t="s">
        <v>387</v>
      </c>
      <c r="B161" s="8" t="s">
        <v>303</v>
      </c>
      <c r="C161" s="9" t="s">
        <v>301</v>
      </c>
      <c r="D161" s="7"/>
      <c r="E161" s="9" t="s">
        <v>263</v>
      </c>
      <c r="F161" s="5"/>
      <c r="G161" s="5"/>
      <c r="H161" s="5"/>
      <c r="I161" s="5"/>
      <c r="J161" s="5"/>
    </row>
    <row r="162" spans="1:10" ht="62.25" customHeight="1">
      <c r="A162" s="8" t="s">
        <v>388</v>
      </c>
      <c r="B162" s="8" t="s">
        <v>302</v>
      </c>
      <c r="C162" s="9" t="s">
        <v>300</v>
      </c>
      <c r="D162" s="7"/>
      <c r="E162" s="9" t="s">
        <v>263</v>
      </c>
      <c r="F162" s="5"/>
      <c r="G162" s="5"/>
      <c r="H162" s="5"/>
      <c r="I162" s="5"/>
      <c r="J162" s="5"/>
    </row>
    <row r="163" spans="1:10" ht="120" customHeight="1">
      <c r="A163" s="8" t="s">
        <v>389</v>
      </c>
      <c r="B163" s="8" t="s">
        <v>84</v>
      </c>
      <c r="C163" s="9" t="s">
        <v>304</v>
      </c>
      <c r="D163" s="7"/>
      <c r="E163" s="9" t="s">
        <v>263</v>
      </c>
      <c r="F163" s="5"/>
      <c r="G163" s="5"/>
      <c r="H163" s="5"/>
      <c r="I163" s="5"/>
      <c r="J163" s="5"/>
    </row>
    <row r="164" spans="1:10" ht="120" customHeight="1">
      <c r="A164" s="8" t="s">
        <v>305</v>
      </c>
      <c r="B164" s="8" t="s">
        <v>306</v>
      </c>
      <c r="C164" s="9" t="s">
        <v>307</v>
      </c>
      <c r="D164" s="7"/>
      <c r="E164" s="9" t="s">
        <v>263</v>
      </c>
      <c r="F164" s="5"/>
      <c r="G164" s="5"/>
      <c r="H164" s="5"/>
      <c r="I164" s="5"/>
      <c r="J164" s="5"/>
    </row>
    <row r="165" spans="1:10" ht="198.75" customHeight="1">
      <c r="A165" s="8" t="s">
        <v>308</v>
      </c>
      <c r="B165" s="8" t="s">
        <v>309</v>
      </c>
      <c r="C165" s="9" t="s">
        <v>310</v>
      </c>
      <c r="D165" s="7"/>
      <c r="E165" s="9" t="s">
        <v>263</v>
      </c>
      <c r="F165" s="5"/>
      <c r="G165" s="5"/>
      <c r="H165" s="5"/>
      <c r="I165" s="5"/>
      <c r="J165" s="5"/>
    </row>
    <row r="166" spans="1:10" ht="155.25" customHeight="1">
      <c r="A166" s="8" t="s">
        <v>311</v>
      </c>
      <c r="B166" s="8" t="s">
        <v>312</v>
      </c>
      <c r="C166" s="9" t="s">
        <v>313</v>
      </c>
      <c r="D166" s="7"/>
      <c r="E166" s="9" t="s">
        <v>454</v>
      </c>
      <c r="F166" s="5"/>
      <c r="G166" s="5"/>
      <c r="H166" s="5"/>
      <c r="I166" s="5"/>
      <c r="J166" s="5"/>
    </row>
    <row r="167" spans="1:10" ht="102.75" customHeight="1">
      <c r="A167" s="35" t="s">
        <v>392</v>
      </c>
      <c r="B167" s="17" t="s">
        <v>316</v>
      </c>
      <c r="C167" s="12" t="s">
        <v>314</v>
      </c>
      <c r="D167" s="11"/>
      <c r="E167" s="9" t="s">
        <v>263</v>
      </c>
      <c r="I167" s="5"/>
      <c r="J167" s="5"/>
    </row>
    <row r="168" spans="1:10" ht="222.75" customHeight="1">
      <c r="A168" s="35" t="s">
        <v>393</v>
      </c>
      <c r="B168" s="35" t="s">
        <v>394</v>
      </c>
      <c r="C168" s="12" t="s">
        <v>315</v>
      </c>
      <c r="D168" s="11"/>
      <c r="E168" s="9" t="s">
        <v>263</v>
      </c>
      <c r="I168" s="5"/>
      <c r="J168" s="5"/>
    </row>
    <row r="169" spans="1:10" ht="270.75" customHeight="1">
      <c r="A169" s="30"/>
      <c r="B169" s="21" t="s">
        <v>451</v>
      </c>
      <c r="C169" s="38" t="s">
        <v>395</v>
      </c>
      <c r="D169" s="48"/>
      <c r="E169" s="23" t="s">
        <v>263</v>
      </c>
      <c r="I169" s="5"/>
      <c r="J169" s="5"/>
    </row>
    <row r="170" spans="1:10" ht="159.75" customHeight="1">
      <c r="A170" s="49"/>
      <c r="B170" s="44" t="s">
        <v>452</v>
      </c>
      <c r="C170" s="40"/>
      <c r="D170" s="49"/>
      <c r="E170" s="20"/>
      <c r="I170" s="5"/>
      <c r="J170" s="5"/>
    </row>
    <row r="171" spans="1:10" ht="18">
      <c r="A171" s="18" t="s">
        <v>348</v>
      </c>
      <c r="I171" s="5"/>
      <c r="J171" s="5"/>
    </row>
    <row r="172" spans="1:10" ht="18">
      <c r="I172" s="5"/>
      <c r="J172" s="5"/>
    </row>
    <row r="173" spans="1:10" ht="18">
      <c r="I173" s="5"/>
      <c r="J173" s="5"/>
    </row>
    <row r="174" spans="1:10" ht="18">
      <c r="I174" s="5"/>
      <c r="J174" s="5"/>
    </row>
    <row r="175" spans="1:10" ht="18">
      <c r="I175" s="5"/>
      <c r="J175" s="5"/>
    </row>
    <row r="176" spans="1: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8">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J191" s="5"/>
    </row>
    <row r="192" spans="9: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sheetData>
  <mergeCells count="4">
    <mergeCell ref="A1:E1"/>
    <mergeCell ref="A2:E2"/>
    <mergeCell ref="B3:E3"/>
    <mergeCell ref="D4:E4"/>
  </mergeCells>
  <phoneticPr fontId="4"/>
  <dataValidations disablePrompts="1" count="1">
    <dataValidation type="list" allowBlank="1" showInputMessage="1" showErrorMessage="1" sqref="D9:D166"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F79C-025E-4493-A03A-D4FE0376822C}">
  <sheetPr>
    <pageSetUpPr fitToPage="1"/>
  </sheetPr>
  <dimension ref="A1:AQ80"/>
  <sheetViews>
    <sheetView view="pageBreakPreview" topLeftCell="A2" zoomScale="60" zoomScaleNormal="100" workbookViewId="0">
      <selection activeCell="B16" sqref="B16"/>
    </sheetView>
  </sheetViews>
  <sheetFormatPr defaultColWidth="8.25" defaultRowHeight="14"/>
  <cols>
    <col min="1" max="1" width="2.58203125" style="61" customWidth="1"/>
    <col min="2" max="2" width="15" style="55" customWidth="1"/>
    <col min="3" max="3" width="7.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5" customHeight="1">
      <c r="A1" s="54" t="s">
        <v>456</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457</v>
      </c>
      <c r="AJ1" s="60"/>
      <c r="AK1" s="117" t="s">
        <v>458</v>
      </c>
      <c r="AL1" s="117"/>
      <c r="AM1" s="117"/>
      <c r="AN1" s="117"/>
    </row>
    <row r="2" spans="1:40" ht="18" customHeight="1">
      <c r="A2" s="58"/>
      <c r="B2" s="62"/>
      <c r="C2" s="62"/>
      <c r="D2" s="62"/>
      <c r="E2" s="62"/>
      <c r="F2" s="62"/>
      <c r="G2" s="62"/>
      <c r="H2" s="62"/>
      <c r="I2" s="62"/>
      <c r="J2" s="62"/>
      <c r="K2" s="62"/>
      <c r="L2" s="62"/>
      <c r="M2" s="118">
        <v>2024</v>
      </c>
      <c r="N2" s="118"/>
      <c r="O2" s="118"/>
      <c r="P2" s="118"/>
      <c r="Q2" s="119" t="s">
        <v>459</v>
      </c>
      <c r="R2" s="119"/>
      <c r="S2" s="118">
        <v>5</v>
      </c>
      <c r="T2" s="118"/>
      <c r="U2" s="119" t="s">
        <v>460</v>
      </c>
      <c r="V2" s="119"/>
      <c r="W2" s="62"/>
      <c r="X2" s="62"/>
      <c r="Y2" s="62"/>
      <c r="Z2" s="58"/>
      <c r="AA2" s="58"/>
      <c r="AC2" s="60"/>
      <c r="AD2" s="62"/>
      <c r="AE2" s="62"/>
      <c r="AF2" s="62"/>
      <c r="AG2" s="62"/>
      <c r="AH2" s="62"/>
      <c r="AI2" s="60" t="s">
        <v>461</v>
      </c>
      <c r="AJ2" s="60"/>
      <c r="AK2" s="120"/>
      <c r="AL2" s="120"/>
      <c r="AM2" s="120"/>
      <c r="AN2" s="120"/>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462</v>
      </c>
      <c r="AJ3" s="60"/>
      <c r="AK3" s="120" t="s">
        <v>463</v>
      </c>
      <c r="AL3" s="120"/>
      <c r="AM3" s="120"/>
      <c r="AN3" s="120"/>
    </row>
    <row r="4" spans="1:40" ht="18" customHeight="1">
      <c r="A4" s="63"/>
      <c r="B4" s="63" t="s">
        <v>546</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464</v>
      </c>
      <c r="AJ4" s="60"/>
      <c r="AK4" s="120" t="s">
        <v>465</v>
      </c>
      <c r="AL4" s="120"/>
      <c r="AM4" s="120"/>
      <c r="AN4" s="120"/>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466</v>
      </c>
      <c r="AH5" s="121"/>
      <c r="AI5" s="121"/>
      <c r="AJ5" s="121"/>
      <c r="AK5" s="64" t="s">
        <v>467</v>
      </c>
      <c r="AL5" s="66"/>
      <c r="AM5" s="64" t="s">
        <v>468</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122" t="s">
        <v>469</v>
      </c>
      <c r="B7" s="123" t="s">
        <v>470</v>
      </c>
      <c r="C7" s="124" t="s">
        <v>471</v>
      </c>
      <c r="D7" s="123" t="s">
        <v>472</v>
      </c>
      <c r="E7" s="127" t="s">
        <v>473</v>
      </c>
      <c r="F7" s="128" t="s">
        <v>474</v>
      </c>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9" t="s">
        <v>475</v>
      </c>
      <c r="AL7" s="131" t="s">
        <v>476</v>
      </c>
      <c r="AM7" s="132" t="s">
        <v>477</v>
      </c>
      <c r="AN7" s="132"/>
    </row>
    <row r="8" spans="1:40" ht="15" customHeight="1">
      <c r="A8" s="122"/>
      <c r="B8" s="123"/>
      <c r="C8" s="125"/>
      <c r="D8" s="123"/>
      <c r="E8" s="127"/>
      <c r="F8" s="123" t="s">
        <v>478</v>
      </c>
      <c r="G8" s="123"/>
      <c r="H8" s="123"/>
      <c r="I8" s="123"/>
      <c r="J8" s="123"/>
      <c r="K8" s="123"/>
      <c r="L8" s="123"/>
      <c r="M8" s="123" t="s">
        <v>479</v>
      </c>
      <c r="N8" s="123"/>
      <c r="O8" s="123"/>
      <c r="P8" s="123"/>
      <c r="Q8" s="123"/>
      <c r="R8" s="123"/>
      <c r="S8" s="123"/>
      <c r="T8" s="123" t="s">
        <v>480</v>
      </c>
      <c r="U8" s="123"/>
      <c r="V8" s="123"/>
      <c r="W8" s="123"/>
      <c r="X8" s="123"/>
      <c r="Y8" s="123"/>
      <c r="Z8" s="123"/>
      <c r="AA8" s="123" t="s">
        <v>481</v>
      </c>
      <c r="AB8" s="123"/>
      <c r="AC8" s="123"/>
      <c r="AD8" s="123"/>
      <c r="AE8" s="123"/>
      <c r="AF8" s="123"/>
      <c r="AG8" s="123"/>
      <c r="AH8" s="123" t="s">
        <v>482</v>
      </c>
      <c r="AI8" s="123"/>
      <c r="AJ8" s="123"/>
      <c r="AK8" s="129"/>
      <c r="AL8" s="131"/>
      <c r="AM8" s="132"/>
      <c r="AN8" s="132"/>
    </row>
    <row r="9" spans="1:40" ht="15" customHeight="1">
      <c r="A9" s="122"/>
      <c r="B9" s="123"/>
      <c r="C9" s="125"/>
      <c r="D9" s="123"/>
      <c r="E9" s="127"/>
      <c r="F9" s="68">
        <f>DATE($M$2,$S$2,1)</f>
        <v>45413</v>
      </c>
      <c r="G9" s="68">
        <f>DATE($M$2,$S$2,2)</f>
        <v>45414</v>
      </c>
      <c r="H9" s="68">
        <f>DATE($M$2,$S$2,3)</f>
        <v>45415</v>
      </c>
      <c r="I9" s="68">
        <f>DATE($M$2,$S$2,4)</f>
        <v>45416</v>
      </c>
      <c r="J9" s="68">
        <f>DATE($M$2,$S$2,5)</f>
        <v>45417</v>
      </c>
      <c r="K9" s="68">
        <f>DATE($M$2,$S$2,6)</f>
        <v>45418</v>
      </c>
      <c r="L9" s="68">
        <f>DATE($M$2,$S$2,7)</f>
        <v>45419</v>
      </c>
      <c r="M9" s="68">
        <f>DATE($M$2,$S$2,8)</f>
        <v>45420</v>
      </c>
      <c r="N9" s="68">
        <f>DATE($M$2,$S$2,9)</f>
        <v>45421</v>
      </c>
      <c r="O9" s="68">
        <f>DATE($M$2,$S$2,10)</f>
        <v>45422</v>
      </c>
      <c r="P9" s="68">
        <f>DATE($M$2,$S$2,11)</f>
        <v>45423</v>
      </c>
      <c r="Q9" s="68">
        <f>DATE($M$2,$S$2,12)</f>
        <v>45424</v>
      </c>
      <c r="R9" s="68">
        <f>DATE($M$2,$S$2,13)</f>
        <v>45425</v>
      </c>
      <c r="S9" s="68">
        <f>DATE($M$2,$S$2,14)</f>
        <v>45426</v>
      </c>
      <c r="T9" s="68">
        <f>DATE($M$2,$S$2,15)</f>
        <v>45427</v>
      </c>
      <c r="U9" s="68">
        <f>DATE($M$2,$S$2,16)</f>
        <v>45428</v>
      </c>
      <c r="V9" s="68">
        <f>DATE($M$2,$S$2,17)</f>
        <v>45429</v>
      </c>
      <c r="W9" s="68">
        <f>DATE($M$2,$S$2,18)</f>
        <v>45430</v>
      </c>
      <c r="X9" s="68">
        <f>DATE($M$2,$S$2,19)</f>
        <v>45431</v>
      </c>
      <c r="Y9" s="68">
        <f>DATE($M$2,$S$2,20)</f>
        <v>45432</v>
      </c>
      <c r="Z9" s="68">
        <f>DATE($M$2,$S$2,21)</f>
        <v>45433</v>
      </c>
      <c r="AA9" s="68">
        <f>DATE($M$2,$S$2,22)</f>
        <v>45434</v>
      </c>
      <c r="AB9" s="68">
        <f>DATE($M$2,$S$2,23)</f>
        <v>45435</v>
      </c>
      <c r="AC9" s="68">
        <f>DATE($M$2,$S$2,24)</f>
        <v>45436</v>
      </c>
      <c r="AD9" s="68">
        <f>DATE($M$2,$S$2,25)</f>
        <v>45437</v>
      </c>
      <c r="AE9" s="68">
        <f>DATE($M$2,$S$2,26)</f>
        <v>45438</v>
      </c>
      <c r="AF9" s="68">
        <f>DATE($M$2,$S$2,27)</f>
        <v>45439</v>
      </c>
      <c r="AG9" s="68">
        <f>DATE($M$2,$S$2,28)</f>
        <v>45440</v>
      </c>
      <c r="AH9" s="68">
        <f>IF(DAY(EOMONTH(F9,0))&lt;29,"",DATE($M$2,$S$2,29))</f>
        <v>45441</v>
      </c>
      <c r="AI9" s="68">
        <f>IF(DAY(EOMONTH(F9,0))&lt;30,"",DATE($M$2,$S$2,30))</f>
        <v>45442</v>
      </c>
      <c r="AJ9" s="68">
        <f>IF(DAY(EOMONTH(F9,0))&lt;31,"",DATE($M$2,$S$2,31))</f>
        <v>45443</v>
      </c>
      <c r="AK9" s="129"/>
      <c r="AL9" s="131"/>
      <c r="AM9" s="132"/>
      <c r="AN9" s="132"/>
    </row>
    <row r="10" spans="1:40" ht="15" customHeight="1">
      <c r="A10" s="122"/>
      <c r="B10" s="123"/>
      <c r="C10" s="126"/>
      <c r="D10" s="123"/>
      <c r="E10" s="127"/>
      <c r="F10" s="69">
        <f>DATE($M$2,$S$2,1)</f>
        <v>45413</v>
      </c>
      <c r="G10" s="69">
        <f>DATE($M$2,$S$2,2)</f>
        <v>45414</v>
      </c>
      <c r="H10" s="69">
        <f>DATE($M$2,$S$2,3)</f>
        <v>45415</v>
      </c>
      <c r="I10" s="69">
        <f>DATE($M$2,$S$2,4)</f>
        <v>45416</v>
      </c>
      <c r="J10" s="69">
        <f>DATE($M$2,$S$2,5)</f>
        <v>45417</v>
      </c>
      <c r="K10" s="69">
        <f>DATE($M$2,$S$2,6)</f>
        <v>45418</v>
      </c>
      <c r="L10" s="69">
        <f>DATE($M$2,$S$2,7)</f>
        <v>45419</v>
      </c>
      <c r="M10" s="69">
        <f>DATE($M$2,$S$2,8)</f>
        <v>45420</v>
      </c>
      <c r="N10" s="69">
        <f>DATE($M$2,$S$2,9)</f>
        <v>45421</v>
      </c>
      <c r="O10" s="69">
        <f>DATE($M$2,$S$2,10)</f>
        <v>45422</v>
      </c>
      <c r="P10" s="69">
        <f>DATE($M$2,$S$2,11)</f>
        <v>45423</v>
      </c>
      <c r="Q10" s="69">
        <f>DATE($M$2,$S$2,12)</f>
        <v>45424</v>
      </c>
      <c r="R10" s="69">
        <f>DATE($M$2,$S$2,13)</f>
        <v>45425</v>
      </c>
      <c r="S10" s="69">
        <f>DATE($M$2,$S$2,14)</f>
        <v>45426</v>
      </c>
      <c r="T10" s="69">
        <f>DATE($M$2,$S$2,15)</f>
        <v>45427</v>
      </c>
      <c r="U10" s="69">
        <f>DATE($M$2,$S$2,16)</f>
        <v>45428</v>
      </c>
      <c r="V10" s="69">
        <f>DATE($M$2,$S$2,17)</f>
        <v>45429</v>
      </c>
      <c r="W10" s="69">
        <f>DATE($M$2,$S$2,18)</f>
        <v>45430</v>
      </c>
      <c r="X10" s="69">
        <f>DATE($M$2,$S$2,19)</f>
        <v>45431</v>
      </c>
      <c r="Y10" s="69">
        <f>DATE($M$2,$S$2,20)</f>
        <v>45432</v>
      </c>
      <c r="Z10" s="69">
        <f>DATE($M$2,$S$2,21)</f>
        <v>45433</v>
      </c>
      <c r="AA10" s="69">
        <f>DATE($M$2,$S$2,22)</f>
        <v>45434</v>
      </c>
      <c r="AB10" s="69">
        <f>DATE($M$2,$S$2,23)</f>
        <v>45435</v>
      </c>
      <c r="AC10" s="69">
        <f>DATE($M$2,$S$2,24)</f>
        <v>45436</v>
      </c>
      <c r="AD10" s="69">
        <f>DATE($M$2,$S$2,25)</f>
        <v>45437</v>
      </c>
      <c r="AE10" s="69">
        <f>DATE($M$2,$S$2,26)</f>
        <v>45438</v>
      </c>
      <c r="AF10" s="69">
        <f>DATE($M$2,$S$2,27)</f>
        <v>45439</v>
      </c>
      <c r="AG10" s="69">
        <f>DATE($M$2,$S$2,28)</f>
        <v>45440</v>
      </c>
      <c r="AH10" s="69">
        <f>IF(DAY(EOMONTH(F10,0))&lt;29,"",DATE($M$2,$S$2,29))</f>
        <v>45441</v>
      </c>
      <c r="AI10" s="69">
        <f>IF(DAY(EOMONTH(F10,0))&lt;30,"",DATE($M$2,$S$2,30))</f>
        <v>45442</v>
      </c>
      <c r="AJ10" s="69">
        <f>IF(DAY(EOMONTH(F10,0))&lt;31,"",DATE($M$2,$S$2,31))</f>
        <v>45443</v>
      </c>
      <c r="AK10" s="129"/>
      <c r="AL10" s="131"/>
      <c r="AM10" s="132"/>
      <c r="AN10" s="132"/>
    </row>
    <row r="11" spans="1:40" ht="18" customHeight="1">
      <c r="A11" s="70">
        <v>1</v>
      </c>
      <c r="B11" s="71" t="s">
        <v>483</v>
      </c>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c r="AL11" s="77"/>
      <c r="AM11" s="130"/>
      <c r="AN11" s="130"/>
    </row>
    <row r="12" spans="1:40" ht="18" customHeight="1">
      <c r="A12" s="70">
        <v>2</v>
      </c>
      <c r="B12" s="78"/>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9">
        <f>+SUM(F12:AJ12)</f>
        <v>0</v>
      </c>
      <c r="AL12" s="80">
        <f t="shared" ref="AL12:AL30" si="0">IF($AK$3="４週",AK12/4,AK12/(DAY(EOMONTH($F$9,0))/7))</f>
        <v>0</v>
      </c>
      <c r="AM12" s="130"/>
      <c r="AN12" s="130"/>
    </row>
    <row r="13" spans="1:40" ht="18" customHeight="1">
      <c r="A13" s="70">
        <v>3</v>
      </c>
      <c r="B13" s="78"/>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9">
        <f>+SUM(F13:AJ13)</f>
        <v>0</v>
      </c>
      <c r="AL13" s="80">
        <f t="shared" si="0"/>
        <v>0</v>
      </c>
      <c r="AM13" s="130"/>
      <c r="AN13" s="130"/>
    </row>
    <row r="14" spans="1:40" ht="18" customHeight="1">
      <c r="A14" s="70">
        <v>4</v>
      </c>
      <c r="B14" s="78"/>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9">
        <f t="shared" ref="AK14:AK30" si="1">+SUM(F14:AJ14)</f>
        <v>0</v>
      </c>
      <c r="AL14" s="80">
        <f t="shared" si="0"/>
        <v>0</v>
      </c>
      <c r="AM14" s="130"/>
      <c r="AN14" s="130"/>
    </row>
    <row r="15" spans="1:40" ht="18" customHeight="1">
      <c r="A15" s="70">
        <v>5</v>
      </c>
      <c r="B15" s="78"/>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9">
        <f t="shared" si="1"/>
        <v>0</v>
      </c>
      <c r="AL15" s="80">
        <f t="shared" si="0"/>
        <v>0</v>
      </c>
      <c r="AM15" s="130"/>
      <c r="AN15" s="130"/>
    </row>
    <row r="16" spans="1:40" ht="18" customHeight="1">
      <c r="A16" s="70">
        <v>6</v>
      </c>
      <c r="B16" s="78"/>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9">
        <f t="shared" si="1"/>
        <v>0</v>
      </c>
      <c r="AL16" s="80">
        <f t="shared" si="0"/>
        <v>0</v>
      </c>
      <c r="AM16" s="130"/>
      <c r="AN16" s="130"/>
    </row>
    <row r="17" spans="1:40" ht="18" customHeight="1">
      <c r="A17" s="70">
        <v>7</v>
      </c>
      <c r="B17" s="78"/>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9">
        <f t="shared" si="1"/>
        <v>0</v>
      </c>
      <c r="AL17" s="80">
        <f t="shared" si="0"/>
        <v>0</v>
      </c>
      <c r="AM17" s="130"/>
      <c r="AN17" s="130"/>
    </row>
    <row r="18" spans="1:40" ht="18" customHeight="1">
      <c r="A18" s="70">
        <v>8</v>
      </c>
      <c r="B18" s="78"/>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9">
        <f t="shared" si="1"/>
        <v>0</v>
      </c>
      <c r="AL18" s="80">
        <f t="shared" si="0"/>
        <v>0</v>
      </c>
      <c r="AM18" s="130"/>
      <c r="AN18" s="130"/>
    </row>
    <row r="19" spans="1:40" ht="18" customHeight="1">
      <c r="A19" s="70">
        <v>9</v>
      </c>
      <c r="B19" s="78"/>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9">
        <f t="shared" si="1"/>
        <v>0</v>
      </c>
      <c r="AL19" s="80">
        <f t="shared" si="0"/>
        <v>0</v>
      </c>
      <c r="AM19" s="130"/>
      <c r="AN19" s="130"/>
    </row>
    <row r="20" spans="1:40" ht="18" customHeight="1">
      <c r="A20" s="70">
        <v>10</v>
      </c>
      <c r="B20" s="78"/>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9">
        <f t="shared" si="1"/>
        <v>0</v>
      </c>
      <c r="AL20" s="80">
        <f t="shared" si="0"/>
        <v>0</v>
      </c>
      <c r="AM20" s="130"/>
      <c r="AN20" s="130"/>
    </row>
    <row r="21" spans="1:40" ht="18" customHeight="1">
      <c r="A21" s="70">
        <v>11</v>
      </c>
      <c r="B21" s="78"/>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9">
        <f t="shared" si="1"/>
        <v>0</v>
      </c>
      <c r="AL21" s="80">
        <f t="shared" si="0"/>
        <v>0</v>
      </c>
      <c r="AM21" s="130"/>
      <c r="AN21" s="130"/>
    </row>
    <row r="22" spans="1:40" ht="18" customHeight="1">
      <c r="A22" s="70">
        <v>12</v>
      </c>
      <c r="B22" s="78"/>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9">
        <f t="shared" si="1"/>
        <v>0</v>
      </c>
      <c r="AL22" s="80">
        <f t="shared" si="0"/>
        <v>0</v>
      </c>
      <c r="AM22" s="130"/>
      <c r="AN22" s="130"/>
    </row>
    <row r="23" spans="1:40" ht="18" customHeight="1">
      <c r="A23" s="70">
        <v>13</v>
      </c>
      <c r="B23" s="78"/>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9">
        <f t="shared" si="1"/>
        <v>0</v>
      </c>
      <c r="AL23" s="80">
        <f t="shared" si="0"/>
        <v>0</v>
      </c>
      <c r="AM23" s="130"/>
      <c r="AN23" s="130"/>
    </row>
    <row r="24" spans="1:40" ht="18" customHeight="1">
      <c r="A24" s="70">
        <v>14</v>
      </c>
      <c r="B24" s="78"/>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9">
        <f t="shared" si="1"/>
        <v>0</v>
      </c>
      <c r="AL24" s="80">
        <f t="shared" si="0"/>
        <v>0</v>
      </c>
      <c r="AM24" s="130"/>
      <c r="AN24" s="130"/>
    </row>
    <row r="25" spans="1:40" ht="18" customHeight="1">
      <c r="A25" s="70">
        <v>15</v>
      </c>
      <c r="B25" s="78"/>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9">
        <f t="shared" si="1"/>
        <v>0</v>
      </c>
      <c r="AL25" s="80">
        <f t="shared" si="0"/>
        <v>0</v>
      </c>
      <c r="AM25" s="130"/>
      <c r="AN25" s="130"/>
    </row>
    <row r="26" spans="1:40" ht="18" customHeight="1">
      <c r="A26" s="70">
        <v>16</v>
      </c>
      <c r="B26" s="78"/>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9">
        <f t="shared" si="1"/>
        <v>0</v>
      </c>
      <c r="AL26" s="80">
        <f t="shared" si="0"/>
        <v>0</v>
      </c>
      <c r="AM26" s="130"/>
      <c r="AN26" s="130"/>
    </row>
    <row r="27" spans="1:40" ht="18" customHeight="1">
      <c r="A27" s="70">
        <v>17</v>
      </c>
      <c r="B27" s="78"/>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9">
        <f t="shared" si="1"/>
        <v>0</v>
      </c>
      <c r="AL27" s="80">
        <f t="shared" si="0"/>
        <v>0</v>
      </c>
      <c r="AM27" s="130"/>
      <c r="AN27" s="130"/>
    </row>
    <row r="28" spans="1:40" ht="18" customHeight="1">
      <c r="A28" s="70">
        <v>18</v>
      </c>
      <c r="B28" s="78"/>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9">
        <f t="shared" si="1"/>
        <v>0</v>
      </c>
      <c r="AL28" s="80">
        <f t="shared" si="0"/>
        <v>0</v>
      </c>
      <c r="AM28" s="130"/>
      <c r="AN28" s="130"/>
    </row>
    <row r="29" spans="1:40" ht="18" customHeight="1">
      <c r="A29" s="70">
        <v>19</v>
      </c>
      <c r="B29" s="78"/>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9">
        <f t="shared" si="1"/>
        <v>0</v>
      </c>
      <c r="AL29" s="80">
        <f t="shared" si="0"/>
        <v>0</v>
      </c>
      <c r="AM29" s="130"/>
      <c r="AN29" s="130"/>
    </row>
    <row r="30" spans="1:40" ht="18" customHeight="1">
      <c r="A30" s="70">
        <v>20</v>
      </c>
      <c r="B30" s="78"/>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9">
        <f t="shared" si="1"/>
        <v>0</v>
      </c>
      <c r="AL30" s="80">
        <f t="shared" si="0"/>
        <v>0</v>
      </c>
      <c r="AM30" s="130"/>
      <c r="AN30" s="130"/>
    </row>
    <row r="31" spans="1:40" ht="18" customHeight="1">
      <c r="A31" s="127" t="s">
        <v>484</v>
      </c>
      <c r="B31" s="133"/>
      <c r="C31" s="133"/>
      <c r="D31" s="133"/>
      <c r="E31" s="133"/>
      <c r="F31" s="81">
        <f>+SUM(F11:F30)</f>
        <v>0</v>
      </c>
      <c r="G31" s="81">
        <f t="shared" ref="G31:AJ31" si="2">+SUM(G11:G30)</f>
        <v>0</v>
      </c>
      <c r="H31" s="81">
        <f t="shared" si="2"/>
        <v>0</v>
      </c>
      <c r="I31" s="81">
        <f t="shared" si="2"/>
        <v>0</v>
      </c>
      <c r="J31" s="81">
        <f t="shared" si="2"/>
        <v>0</v>
      </c>
      <c r="K31" s="81">
        <f t="shared" si="2"/>
        <v>0</v>
      </c>
      <c r="L31" s="81">
        <f t="shared" si="2"/>
        <v>0</v>
      </c>
      <c r="M31" s="81">
        <f t="shared" si="2"/>
        <v>0</v>
      </c>
      <c r="N31" s="81">
        <f t="shared" si="2"/>
        <v>0</v>
      </c>
      <c r="O31" s="81">
        <f t="shared" si="2"/>
        <v>0</v>
      </c>
      <c r="P31" s="81">
        <f t="shared" si="2"/>
        <v>0</v>
      </c>
      <c r="Q31" s="81">
        <f t="shared" si="2"/>
        <v>0</v>
      </c>
      <c r="R31" s="81">
        <f t="shared" si="2"/>
        <v>0</v>
      </c>
      <c r="S31" s="81">
        <f t="shared" si="2"/>
        <v>0</v>
      </c>
      <c r="T31" s="81">
        <f t="shared" si="2"/>
        <v>0</v>
      </c>
      <c r="U31" s="81">
        <f t="shared" si="2"/>
        <v>0</v>
      </c>
      <c r="V31" s="81">
        <f t="shared" si="2"/>
        <v>0</v>
      </c>
      <c r="W31" s="81">
        <f t="shared" si="2"/>
        <v>0</v>
      </c>
      <c r="X31" s="81">
        <f t="shared" si="2"/>
        <v>0</v>
      </c>
      <c r="Y31" s="81">
        <f t="shared" si="2"/>
        <v>0</v>
      </c>
      <c r="Z31" s="81">
        <f t="shared" si="2"/>
        <v>0</v>
      </c>
      <c r="AA31" s="81">
        <f t="shared" si="2"/>
        <v>0</v>
      </c>
      <c r="AB31" s="81">
        <f t="shared" si="2"/>
        <v>0</v>
      </c>
      <c r="AC31" s="81">
        <f t="shared" si="2"/>
        <v>0</v>
      </c>
      <c r="AD31" s="81">
        <f t="shared" si="2"/>
        <v>0</v>
      </c>
      <c r="AE31" s="81">
        <f t="shared" si="2"/>
        <v>0</v>
      </c>
      <c r="AF31" s="81">
        <f t="shared" si="2"/>
        <v>0</v>
      </c>
      <c r="AG31" s="81">
        <f t="shared" si="2"/>
        <v>0</v>
      </c>
      <c r="AH31" s="81">
        <f t="shared" si="2"/>
        <v>0</v>
      </c>
      <c r="AI31" s="81">
        <f t="shared" si="2"/>
        <v>0</v>
      </c>
      <c r="AJ31" s="81">
        <f t="shared" si="2"/>
        <v>0</v>
      </c>
      <c r="AK31" s="79">
        <f>+SUM(F31:AJ31)</f>
        <v>0</v>
      </c>
      <c r="AL31" s="80">
        <f>IF($AK$3="４週",AK31/4,AK31/(DAY(EOMONTH($F$9,0))/7))</f>
        <v>0</v>
      </c>
      <c r="AM31" s="122"/>
      <c r="AN31" s="122"/>
    </row>
    <row r="32" spans="1:40" ht="18" customHeight="1">
      <c r="A32" s="133" t="s">
        <v>485</v>
      </c>
      <c r="B32" s="133"/>
      <c r="C32" s="133"/>
      <c r="D32" s="133"/>
      <c r="E32" s="134"/>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1"/>
      <c r="AL32" s="76"/>
      <c r="AM32" s="122"/>
      <c r="AN32" s="122"/>
    </row>
    <row r="33" spans="1:43" ht="15" customHeight="1">
      <c r="A33" s="67"/>
      <c r="B33" s="67"/>
      <c r="C33" s="67"/>
      <c r="D33" s="67"/>
      <c r="E33" s="67"/>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7"/>
      <c r="AL33" s="67"/>
      <c r="AM33" s="58"/>
    </row>
    <row r="34" spans="1:43" ht="5.15" customHeight="1">
      <c r="A34" s="84"/>
      <c r="B34" s="84"/>
      <c r="C34" s="84"/>
      <c r="D34" s="85"/>
      <c r="E34" s="85"/>
      <c r="F34" s="85"/>
      <c r="G34" s="85"/>
      <c r="H34" s="85"/>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6"/>
      <c r="AK34" s="83"/>
      <c r="AL34" s="67"/>
      <c r="AM34" s="67"/>
      <c r="AN34" s="58"/>
    </row>
    <row r="35" spans="1:43" ht="5.15" customHeight="1">
      <c r="A35" s="84"/>
      <c r="B35" s="84"/>
      <c r="C35" s="84"/>
      <c r="D35" s="85"/>
      <c r="E35" s="85"/>
      <c r="F35" s="85"/>
      <c r="G35" s="85"/>
      <c r="H35" s="85"/>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6"/>
      <c r="AK35" s="83"/>
      <c r="AL35" s="67"/>
      <c r="AM35" s="67"/>
      <c r="AN35" s="58"/>
    </row>
    <row r="36" spans="1:43" ht="5.15" customHeight="1">
      <c r="A36" s="84"/>
      <c r="B36" s="84"/>
      <c r="C36" s="84"/>
      <c r="D36" s="85"/>
      <c r="E36" s="85"/>
      <c r="F36" s="85"/>
      <c r="G36" s="85"/>
      <c r="H36" s="85"/>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6"/>
      <c r="AK36" s="83"/>
      <c r="AL36" s="67"/>
      <c r="AM36" s="67"/>
      <c r="AN36" s="58"/>
    </row>
    <row r="37" spans="1:43" ht="18" customHeight="1">
      <c r="A37" s="57" t="s">
        <v>486</v>
      </c>
      <c r="B37" s="83"/>
      <c r="D37" s="83"/>
      <c r="E37" s="83"/>
      <c r="F37" s="83"/>
      <c r="G37" s="83"/>
      <c r="H37" s="83"/>
      <c r="I37" s="83"/>
      <c r="J37" s="83"/>
      <c r="K37" s="83"/>
    </row>
    <row r="38" spans="1:43" ht="18" customHeight="1">
      <c r="A38" s="87" t="s">
        <v>487</v>
      </c>
      <c r="B38" s="87"/>
      <c r="M38" s="57" t="s">
        <v>488</v>
      </c>
      <c r="N38" s="83"/>
      <c r="P38" s="83"/>
      <c r="Q38" s="83"/>
      <c r="R38" s="83"/>
      <c r="S38" s="83"/>
      <c r="T38" s="83"/>
      <c r="U38" s="88" t="str">
        <f>IF(COUNTIF(M40:M43,"○")&gt;1,"いずれか１つを選択してください。","")</f>
        <v/>
      </c>
      <c r="V38" s="83"/>
      <c r="W38" s="83"/>
      <c r="X38" s="83"/>
      <c r="Y38" s="83"/>
      <c r="Z38" s="83"/>
      <c r="AA38" s="83"/>
      <c r="AB38" s="83"/>
      <c r="AC38" s="83"/>
      <c r="AD38" s="83"/>
      <c r="AE38" s="83"/>
      <c r="AF38" s="83"/>
      <c r="AG38" s="83"/>
      <c r="AH38" s="83"/>
      <c r="AI38" s="83"/>
      <c r="AJ38" s="83"/>
      <c r="AK38" s="86"/>
      <c r="AL38" s="83"/>
      <c r="AM38" s="67"/>
      <c r="AN38" s="67"/>
    </row>
    <row r="39" spans="1:43" ht="18.75" customHeight="1">
      <c r="A39" s="135"/>
      <c r="B39" s="135"/>
      <c r="C39" s="135"/>
      <c r="D39" s="89">
        <f>IF(S2=1,10,IF(S2=2,11,IF(S2=3,12,S2-3)))</f>
        <v>2</v>
      </c>
      <c r="E39" s="89">
        <f>IF(S2=1,11,IF(S2=2,12,S2-2))</f>
        <v>3</v>
      </c>
      <c r="F39" s="136">
        <f>IF(S2=1,12,S2-1)</f>
        <v>4</v>
      </c>
      <c r="G39" s="136"/>
      <c r="H39" s="136"/>
      <c r="I39" s="123" t="s">
        <v>489</v>
      </c>
      <c r="J39" s="123"/>
      <c r="K39" s="123"/>
      <c r="M39" s="127" t="s">
        <v>490</v>
      </c>
      <c r="N39" s="133"/>
      <c r="O39" s="133"/>
      <c r="P39" s="133"/>
      <c r="Q39" s="133"/>
      <c r="R39" s="133"/>
      <c r="S39" s="133"/>
      <c r="T39" s="133"/>
      <c r="U39" s="133"/>
      <c r="V39" s="133"/>
      <c r="W39" s="133"/>
      <c r="X39" s="133"/>
      <c r="Y39" s="133"/>
      <c r="Z39" s="133"/>
      <c r="AA39" s="133"/>
      <c r="AB39" s="133"/>
      <c r="AC39" s="133"/>
      <c r="AD39" s="133"/>
      <c r="AE39" s="133"/>
      <c r="AF39" s="133"/>
      <c r="AG39" s="133"/>
      <c r="AH39" s="137" t="s">
        <v>491</v>
      </c>
      <c r="AI39" s="138"/>
      <c r="AJ39" s="138"/>
      <c r="AK39" s="138"/>
      <c r="AL39" s="139"/>
      <c r="AM39" s="131" t="s">
        <v>492</v>
      </c>
      <c r="AN39" s="131"/>
    </row>
    <row r="40" spans="1:43" ht="18" customHeight="1">
      <c r="A40" s="131" t="s">
        <v>493</v>
      </c>
      <c r="B40" s="131"/>
      <c r="C40" s="131"/>
      <c r="D40" s="90"/>
      <c r="E40" s="90"/>
      <c r="F40" s="145"/>
      <c r="G40" s="145"/>
      <c r="H40" s="145"/>
      <c r="I40" s="123">
        <f>SUM(D40:F40)</f>
        <v>0</v>
      </c>
      <c r="J40" s="123"/>
      <c r="K40" s="123"/>
      <c r="M40" s="146" t="s">
        <v>494</v>
      </c>
      <c r="N40" s="124" t="s">
        <v>495</v>
      </c>
      <c r="O40" s="149"/>
      <c r="P40" s="150"/>
      <c r="Q40" s="155" t="s">
        <v>496</v>
      </c>
      <c r="R40" s="156"/>
      <c r="S40" s="156"/>
      <c r="T40" s="156"/>
      <c r="U40" s="156"/>
      <c r="V40" s="156"/>
      <c r="W40" s="156"/>
      <c r="X40" s="156"/>
      <c r="Y40" s="156"/>
      <c r="Z40" s="156"/>
      <c r="AA40" s="156"/>
      <c r="AB40" s="156"/>
      <c r="AC40" s="156"/>
      <c r="AD40" s="156"/>
      <c r="AE40" s="156"/>
      <c r="AF40" s="156"/>
      <c r="AG40" s="157"/>
      <c r="AH40" s="144">
        <f>SUM(F32:AJ32)</f>
        <v>0</v>
      </c>
      <c r="AI40" s="129"/>
      <c r="AJ40" s="91" t="s">
        <v>497</v>
      </c>
      <c r="AK40" s="144">
        <f>ROUNDUP(AH40/1000,0)</f>
        <v>0</v>
      </c>
      <c r="AL40" s="129"/>
      <c r="AM40" s="158">
        <f>MIN(AH40:AK42)</f>
        <v>0</v>
      </c>
      <c r="AN40" s="159"/>
    </row>
    <row r="41" spans="1:43" ht="18" customHeight="1">
      <c r="A41" s="140"/>
      <c r="B41" s="140"/>
      <c r="C41" s="140"/>
      <c r="D41" s="67"/>
      <c r="E41" s="67"/>
      <c r="F41" s="92"/>
      <c r="G41" s="92"/>
      <c r="H41" s="93" t="s">
        <v>498</v>
      </c>
      <c r="I41" s="92"/>
      <c r="J41" s="92"/>
      <c r="K41" s="92"/>
      <c r="L41" s="94"/>
      <c r="M41" s="147"/>
      <c r="N41" s="125"/>
      <c r="O41" s="151"/>
      <c r="P41" s="152"/>
      <c r="Q41" s="141" t="s">
        <v>499</v>
      </c>
      <c r="R41" s="142"/>
      <c r="S41" s="142"/>
      <c r="T41" s="142"/>
      <c r="U41" s="142"/>
      <c r="V41" s="142"/>
      <c r="W41" s="142"/>
      <c r="X41" s="142"/>
      <c r="Y41" s="142"/>
      <c r="Z41" s="142"/>
      <c r="AA41" s="142"/>
      <c r="AB41" s="142"/>
      <c r="AC41" s="142"/>
      <c r="AD41" s="142"/>
      <c r="AE41" s="142"/>
      <c r="AF41" s="142"/>
      <c r="AG41" s="143"/>
      <c r="AH41" s="127">
        <f>COUNTA(B12:B30)</f>
        <v>0</v>
      </c>
      <c r="AI41" s="134"/>
      <c r="AJ41" s="95" t="s">
        <v>500</v>
      </c>
      <c r="AK41" s="144">
        <f>ROUNDUP(AH41/20,0)</f>
        <v>0</v>
      </c>
      <c r="AL41" s="129"/>
      <c r="AM41" s="160"/>
      <c r="AN41" s="161"/>
    </row>
    <row r="42" spans="1:43" ht="18" customHeight="1">
      <c r="B42" s="61"/>
      <c r="I42" s="123">
        <f>I40/3</f>
        <v>0</v>
      </c>
      <c r="J42" s="123"/>
      <c r="K42" s="123"/>
      <c r="M42" s="148"/>
      <c r="N42" s="126"/>
      <c r="O42" s="153"/>
      <c r="P42" s="154"/>
      <c r="Q42" s="141" t="s">
        <v>501</v>
      </c>
      <c r="R42" s="142"/>
      <c r="S42" s="142"/>
      <c r="T42" s="142"/>
      <c r="U42" s="142"/>
      <c r="V42" s="142"/>
      <c r="W42" s="142"/>
      <c r="X42" s="142"/>
      <c r="Y42" s="142"/>
      <c r="Z42" s="142"/>
      <c r="AA42" s="142"/>
      <c r="AB42" s="142"/>
      <c r="AC42" s="142"/>
      <c r="AD42" s="142"/>
      <c r="AE42" s="142"/>
      <c r="AF42" s="142"/>
      <c r="AG42" s="143"/>
      <c r="AH42" s="144">
        <f>ROUNDDOWN(I42,1)</f>
        <v>0</v>
      </c>
      <c r="AI42" s="129"/>
      <c r="AJ42" s="96" t="s">
        <v>500</v>
      </c>
      <c r="AK42" s="144">
        <f>ROUNDUP(AH42/10,0)</f>
        <v>0</v>
      </c>
      <c r="AL42" s="129"/>
      <c r="AM42" s="162"/>
      <c r="AN42" s="163"/>
    </row>
    <row r="43" spans="1:43" ht="18" customHeight="1">
      <c r="B43" s="61"/>
      <c r="I43" s="67"/>
      <c r="J43" s="67"/>
      <c r="K43" s="67"/>
      <c r="M43" s="90"/>
      <c r="N43" s="141" t="s">
        <v>502</v>
      </c>
      <c r="O43" s="142"/>
      <c r="P43" s="142"/>
      <c r="Q43" s="142"/>
      <c r="R43" s="142"/>
      <c r="S43" s="142"/>
      <c r="T43" s="142"/>
      <c r="U43" s="142"/>
      <c r="V43" s="142"/>
      <c r="W43" s="142"/>
      <c r="X43" s="142"/>
      <c r="Y43" s="142"/>
      <c r="Z43" s="142"/>
      <c r="AA43" s="142"/>
      <c r="AB43" s="142"/>
      <c r="AC43" s="142"/>
      <c r="AD43" s="142"/>
      <c r="AE43" s="142"/>
      <c r="AF43" s="142"/>
      <c r="AG43" s="143"/>
      <c r="AH43" s="164"/>
      <c r="AI43" s="165"/>
      <c r="AJ43" s="165"/>
      <c r="AK43" s="165"/>
      <c r="AL43" s="166"/>
      <c r="AM43" s="127" cm="1">
        <f t="array" ref="AM43">ROUNDUP(_xlfn.IFS(AM40&lt;2,1,AND(AM40&lt;=2,AM40&lt;6),AM40-1,AM40&gt;=6,AM40/2*3),1)</f>
        <v>1</v>
      </c>
      <c r="AN43" s="134"/>
    </row>
    <row r="44" spans="1:43" ht="18" customHeight="1">
      <c r="A44" s="58"/>
      <c r="B44" s="61"/>
      <c r="H44" s="83"/>
      <c r="M44" s="83" t="s">
        <v>503</v>
      </c>
      <c r="W44" s="67"/>
      <c r="X44" s="83"/>
      <c r="Y44" s="83"/>
      <c r="Z44" s="83"/>
      <c r="AA44" s="83"/>
      <c r="AB44" s="83"/>
      <c r="AC44" s="83"/>
      <c r="AD44" s="83"/>
      <c r="AE44" s="83"/>
      <c r="AF44" s="83"/>
      <c r="AG44" s="83"/>
      <c r="AH44" s="83"/>
      <c r="AI44" s="83"/>
      <c r="AJ44" s="86"/>
      <c r="AK44" s="83"/>
      <c r="AL44" s="67"/>
      <c r="AM44" s="67"/>
      <c r="AN44" s="58"/>
    </row>
    <row r="45" spans="1:43" ht="5.15" customHeight="1">
      <c r="A45" s="84"/>
      <c r="B45" s="84"/>
      <c r="C45" s="84"/>
      <c r="D45" s="84"/>
      <c r="E45" s="84"/>
      <c r="F45" s="84"/>
      <c r="G45" s="84"/>
      <c r="H45" s="84"/>
      <c r="I45" s="84"/>
      <c r="J45" s="83"/>
      <c r="K45" s="83"/>
      <c r="L45" s="83"/>
      <c r="M45" s="86"/>
      <c r="N45" s="83"/>
      <c r="W45" s="67"/>
      <c r="X45" s="83"/>
      <c r="Y45" s="83"/>
      <c r="Z45" s="83"/>
      <c r="AA45" s="83"/>
      <c r="AB45" s="83"/>
      <c r="AC45" s="83"/>
      <c r="AD45" s="83"/>
      <c r="AE45" s="83"/>
      <c r="AF45" s="83"/>
      <c r="AG45" s="83"/>
      <c r="AH45" s="83"/>
      <c r="AI45" s="83"/>
      <c r="AJ45" s="86"/>
      <c r="AK45" s="83"/>
      <c r="AL45" s="67"/>
      <c r="AM45" s="67"/>
      <c r="AN45" s="58"/>
    </row>
    <row r="46" spans="1:43" ht="21" customHeight="1">
      <c r="A46" s="57" t="s">
        <v>504</v>
      </c>
      <c r="B46" s="61"/>
      <c r="C46" s="62"/>
      <c r="D46" s="62"/>
      <c r="E46" s="62"/>
      <c r="F46" s="62"/>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62"/>
      <c r="AM46" s="62"/>
      <c r="AN46" s="58"/>
    </row>
    <row r="47" spans="1:43" ht="25" customHeight="1">
      <c r="A47" s="58"/>
      <c r="B47" s="67"/>
      <c r="C47" s="167" t="s">
        <v>543</v>
      </c>
      <c r="D47" s="168"/>
      <c r="E47" s="169" t="s">
        <v>544</v>
      </c>
      <c r="F47" s="169"/>
      <c r="G47" s="169"/>
      <c r="H47" s="169"/>
      <c r="I47" s="167" t="s">
        <v>545</v>
      </c>
      <c r="J47" s="168"/>
      <c r="K47" s="168"/>
      <c r="L47" s="168"/>
      <c r="M47" s="168"/>
      <c r="N47" s="170"/>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58"/>
      <c r="AO47" s="112" t="s">
        <v>543</v>
      </c>
      <c r="AP47" s="112" t="s">
        <v>544</v>
      </c>
      <c r="AQ47" s="112" t="s">
        <v>545</v>
      </c>
    </row>
    <row r="48" spans="1:43" ht="18" customHeight="1">
      <c r="A48" s="58"/>
      <c r="B48" s="67"/>
      <c r="C48" s="97" t="s">
        <v>505</v>
      </c>
      <c r="D48" s="97" t="s">
        <v>506</v>
      </c>
      <c r="E48" s="98" t="s">
        <v>505</v>
      </c>
      <c r="F48" s="177" t="s">
        <v>506</v>
      </c>
      <c r="G48" s="177"/>
      <c r="H48" s="177"/>
      <c r="I48" s="174" t="s">
        <v>505</v>
      </c>
      <c r="J48" s="175"/>
      <c r="K48" s="176"/>
      <c r="L48" s="174" t="s">
        <v>506</v>
      </c>
      <c r="M48" s="175"/>
      <c r="N48" s="176"/>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99"/>
      <c r="AM48" s="99"/>
      <c r="AN48" s="58"/>
    </row>
    <row r="49" spans="1:40" ht="18" customHeight="1">
      <c r="A49" s="58"/>
      <c r="B49" s="100" t="s">
        <v>507</v>
      </c>
      <c r="C49" s="98">
        <f>COUNTIFS($B$11:$B$30,C$47,$C$11:$C$30,"A",$E$11:$E$30,"*")</f>
        <v>0</v>
      </c>
      <c r="D49" s="98">
        <f>COUNTIFS($B$11:$B$30,C$47,$C$11:$C$30,"B",$E$11:$E$30,"*")</f>
        <v>0</v>
      </c>
      <c r="E49" s="98">
        <f>COUNTIFS($B$11:$B$30,E$47,$C$11:$C$30,"A",$E$11:$E$30,"*")</f>
        <v>0</v>
      </c>
      <c r="F49" s="174">
        <f>COUNTIFS($B$11:$B$30,E$47,$C$11:$C$30,"B",$E$11:$E$30,"*")</f>
        <v>0</v>
      </c>
      <c r="G49" s="175"/>
      <c r="H49" s="176"/>
      <c r="I49" s="174">
        <f>COUNTIFS($B$11:$B$30,I$47,$C$11:$C$30,"A",$E$11:$E$30,"*")</f>
        <v>0</v>
      </c>
      <c r="J49" s="175"/>
      <c r="K49" s="176"/>
      <c r="L49" s="174">
        <f>COUNTIFS($B$11:$B$30,I$47,$C$11:$C$30,"B",$E$11:$E$30,"*")</f>
        <v>0</v>
      </c>
      <c r="M49" s="175"/>
      <c r="N49" s="176"/>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99"/>
      <c r="AM49" s="99"/>
      <c r="AN49" s="58"/>
    </row>
    <row r="50" spans="1:40" ht="18" customHeight="1">
      <c r="A50" s="58"/>
      <c r="B50" s="101" t="s">
        <v>508</v>
      </c>
      <c r="C50" s="102"/>
      <c r="D50" s="102"/>
      <c r="E50" s="98">
        <f>COUNTIFS($B$11:$B$30,E$47,$C$11:$C$30,"C",$E$11:$E$30,"*")</f>
        <v>0</v>
      </c>
      <c r="F50" s="174">
        <f>COUNTIFS($B$11:$B$30,E$47,$C$11:$C$30,"D",$E$11:$E$30,"*")</f>
        <v>0</v>
      </c>
      <c r="G50" s="175"/>
      <c r="H50" s="176"/>
      <c r="I50" s="174">
        <f>COUNTIFS($B$11:$B$30,I$47,$C$11:$C$30,"C",$E$11:$E$30,"*")</f>
        <v>0</v>
      </c>
      <c r="J50" s="175"/>
      <c r="K50" s="176"/>
      <c r="L50" s="174">
        <f>COUNTIFS($B$11:$B$30,I$47,$C$11:$C$30,"D",$E$11:$E$30,"*")</f>
        <v>0</v>
      </c>
      <c r="M50" s="175"/>
      <c r="N50" s="176"/>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99"/>
      <c r="AM50" s="99"/>
      <c r="AN50" s="58"/>
    </row>
    <row r="51" spans="1:40" ht="18" customHeight="1">
      <c r="A51" s="58"/>
      <c r="B51" s="101" t="s">
        <v>509</v>
      </c>
      <c r="C51" s="178"/>
      <c r="D51" s="179"/>
      <c r="E51" s="174" t="e">
        <f>IF($AK$3="４週",SUMIFS($AK$11:$AK$30,$B$11:$B$30,E47)/4/$AH$5,IF($AK$3="歴月",SUMIFS($AK$11:$AK$30,$B$11:$B$30,E47)/$AL$5,"記載する期間を選択してください"))</f>
        <v>#DIV/0!</v>
      </c>
      <c r="F51" s="175"/>
      <c r="G51" s="175"/>
      <c r="H51" s="176"/>
      <c r="I51" s="174" t="e">
        <f>IF($AK$3="４週",SUMIFS($AK$11:$AK$30,$B$11:$B$30,I47)/4/$AH$5,IF($AK$3="歴月",SUMIFS($AK$11:$AK$30,$B$11:$B$30,I47)/$AL$5,"記載する期間を選択してください"))</f>
        <v>#DIV/0!</v>
      </c>
      <c r="J51" s="175"/>
      <c r="K51" s="175"/>
      <c r="L51" s="175"/>
      <c r="M51" s="175"/>
      <c r="N51" s="176"/>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58"/>
    </row>
    <row r="52" spans="1:40" ht="5.15" customHeight="1">
      <c r="A52" s="58"/>
      <c r="B52" s="61"/>
      <c r="C52" s="103">
        <v>2</v>
      </c>
      <c r="D52" s="103"/>
      <c r="E52" s="103">
        <v>3</v>
      </c>
      <c r="F52" s="103"/>
      <c r="G52" s="103"/>
      <c r="H52" s="103"/>
      <c r="I52" s="103">
        <v>4</v>
      </c>
      <c r="J52" s="103"/>
      <c r="K52" s="103"/>
      <c r="L52" s="103"/>
      <c r="M52" s="103"/>
      <c r="N52" s="103"/>
      <c r="O52" s="103">
        <v>5</v>
      </c>
      <c r="P52" s="103"/>
      <c r="Q52" s="103"/>
      <c r="R52" s="103"/>
      <c r="S52" s="103"/>
      <c r="T52" s="103"/>
      <c r="U52" s="103">
        <v>6</v>
      </c>
      <c r="V52" s="103"/>
      <c r="W52" s="103"/>
      <c r="X52" s="103"/>
      <c r="Y52" s="103"/>
      <c r="Z52" s="103"/>
      <c r="AA52" s="103">
        <v>7</v>
      </c>
      <c r="AB52" s="103"/>
      <c r="AC52" s="103"/>
      <c r="AD52" s="103"/>
      <c r="AE52" s="103"/>
      <c r="AF52" s="103"/>
      <c r="AG52" s="103">
        <v>8</v>
      </c>
      <c r="AH52" s="103"/>
      <c r="AI52" s="103"/>
      <c r="AJ52" s="103"/>
      <c r="AK52" s="103"/>
      <c r="AL52" s="103">
        <v>9</v>
      </c>
      <c r="AM52" s="104"/>
      <c r="AN52" s="58"/>
    </row>
    <row r="53" spans="1:40" ht="15" customHeight="1">
      <c r="A53" s="83" t="s">
        <v>510</v>
      </c>
      <c r="B53" s="105"/>
      <c r="C53" s="106"/>
      <c r="D53" s="106"/>
      <c r="E53" s="106"/>
      <c r="F53" s="107"/>
      <c r="G53" s="106"/>
      <c r="H53" s="103"/>
      <c r="I53" s="103"/>
      <c r="J53" s="103"/>
      <c r="K53" s="103"/>
      <c r="L53" s="103"/>
      <c r="M53" s="103"/>
      <c r="N53" s="103"/>
      <c r="O53" s="103"/>
      <c r="P53" s="103"/>
      <c r="Q53" s="103"/>
      <c r="R53" s="103">
        <v>6</v>
      </c>
      <c r="S53" s="103"/>
      <c r="T53" s="103"/>
      <c r="U53" s="103"/>
      <c r="V53" s="103"/>
      <c r="W53" s="103"/>
      <c r="X53" s="103">
        <v>7</v>
      </c>
      <c r="Y53" s="103"/>
      <c r="Z53" s="103"/>
      <c r="AA53" s="103"/>
      <c r="AB53" s="103"/>
      <c r="AC53" s="103"/>
      <c r="AD53" s="103">
        <v>8</v>
      </c>
      <c r="AE53" s="103"/>
      <c r="AF53" s="103"/>
      <c r="AG53" s="108"/>
      <c r="AH53" s="108"/>
      <c r="AI53" s="108"/>
      <c r="AJ53" s="108">
        <v>9</v>
      </c>
      <c r="AK53" s="109"/>
      <c r="AL53" s="109"/>
      <c r="AM53" s="58"/>
    </row>
    <row r="54" spans="1:40" s="83" customFormat="1" ht="15" customHeight="1">
      <c r="A54" s="83" t="s">
        <v>511</v>
      </c>
      <c r="B54" s="84"/>
      <c r="C54" s="84"/>
      <c r="D54" s="84"/>
      <c r="E54" s="84"/>
      <c r="F54" s="84"/>
      <c r="G54" s="84"/>
      <c r="H54" s="57"/>
      <c r="I54" s="57"/>
      <c r="J54" s="57"/>
      <c r="K54" s="57"/>
      <c r="L54" s="57"/>
      <c r="M54" s="57"/>
    </row>
    <row r="55" spans="1:40" s="83" customFormat="1" ht="15" customHeight="1">
      <c r="A55" s="83" t="s">
        <v>512</v>
      </c>
      <c r="B55" s="84"/>
      <c r="C55" s="84"/>
      <c r="D55" s="84"/>
      <c r="E55" s="84"/>
      <c r="F55" s="84"/>
      <c r="G55" s="84"/>
      <c r="H55" s="57"/>
      <c r="I55" s="57"/>
      <c r="J55" s="57"/>
      <c r="K55" s="57"/>
      <c r="L55" s="57"/>
      <c r="M55" s="57"/>
    </row>
    <row r="56" spans="1:40" s="83" customFormat="1" ht="15" customHeight="1">
      <c r="A56" s="83" t="s">
        <v>513</v>
      </c>
      <c r="B56" s="84"/>
      <c r="C56" s="84"/>
      <c r="D56" s="84"/>
      <c r="E56" s="84"/>
      <c r="F56" s="84"/>
      <c r="G56" s="84"/>
      <c r="H56" s="57"/>
      <c r="I56" s="57"/>
      <c r="J56" s="57"/>
      <c r="K56" s="57"/>
      <c r="L56" s="57"/>
      <c r="M56" s="57"/>
    </row>
    <row r="57" spans="1:40" s="83" customFormat="1" ht="15" customHeight="1">
      <c r="A57" s="83" t="s">
        <v>514</v>
      </c>
      <c r="B57" s="84"/>
      <c r="C57" s="84"/>
      <c r="D57" s="84"/>
      <c r="E57" s="84"/>
      <c r="F57" s="84"/>
      <c r="G57" s="84"/>
      <c r="H57" s="57"/>
      <c r="I57" s="57"/>
      <c r="J57" s="57"/>
      <c r="K57" s="57"/>
      <c r="L57" s="57"/>
      <c r="M57" s="57"/>
    </row>
    <row r="58" spans="1:40" ht="15" customHeight="1">
      <c r="A58" s="83" t="s">
        <v>515</v>
      </c>
      <c r="B58" s="110"/>
      <c r="C58" s="83"/>
      <c r="D58" s="83"/>
      <c r="E58" s="83"/>
      <c r="F58" s="83"/>
      <c r="G58" s="83"/>
    </row>
    <row r="59" spans="1:40" ht="15" customHeight="1">
      <c r="A59" s="83" t="s">
        <v>516</v>
      </c>
      <c r="B59" s="110"/>
      <c r="C59" s="83"/>
      <c r="D59" s="83"/>
      <c r="E59" s="83"/>
      <c r="F59" s="83"/>
      <c r="G59" s="83"/>
    </row>
    <row r="60" spans="1:40" ht="15" customHeight="1">
      <c r="A60" s="83"/>
      <c r="B60" s="100" t="s">
        <v>517</v>
      </c>
      <c r="C60" s="123" t="s">
        <v>518</v>
      </c>
      <c r="D60" s="123"/>
      <c r="E60" s="123"/>
      <c r="F60" s="83"/>
      <c r="G60" s="83"/>
    </row>
    <row r="61" spans="1:40" ht="15" customHeight="1">
      <c r="A61" s="83"/>
      <c r="B61" s="111" t="s">
        <v>519</v>
      </c>
      <c r="C61" s="172" t="s">
        <v>520</v>
      </c>
      <c r="D61" s="172"/>
      <c r="E61" s="172"/>
      <c r="F61" s="83"/>
      <c r="G61" s="83"/>
    </row>
    <row r="62" spans="1:40" ht="15" customHeight="1">
      <c r="A62" s="83"/>
      <c r="B62" s="111" t="s">
        <v>521</v>
      </c>
      <c r="C62" s="172" t="s">
        <v>522</v>
      </c>
      <c r="D62" s="172"/>
      <c r="E62" s="172"/>
      <c r="F62" s="83"/>
      <c r="G62" s="83"/>
    </row>
    <row r="63" spans="1:40" ht="15" customHeight="1">
      <c r="A63" s="83"/>
      <c r="B63" s="111" t="s">
        <v>523</v>
      </c>
      <c r="C63" s="172" t="s">
        <v>524</v>
      </c>
      <c r="D63" s="172"/>
      <c r="E63" s="172"/>
      <c r="F63" s="83"/>
      <c r="G63" s="83"/>
    </row>
    <row r="64" spans="1:40" ht="15" customHeight="1">
      <c r="A64" s="83"/>
      <c r="B64" s="111" t="s">
        <v>525</v>
      </c>
      <c r="C64" s="172" t="s">
        <v>526</v>
      </c>
      <c r="D64" s="172"/>
      <c r="E64" s="172"/>
      <c r="F64" s="83"/>
      <c r="G64" s="83"/>
    </row>
    <row r="65" spans="1:7" ht="15" customHeight="1">
      <c r="A65" s="83"/>
      <c r="B65" s="83" t="s">
        <v>527</v>
      </c>
      <c r="C65" s="83"/>
      <c r="D65" s="83"/>
      <c r="E65" s="83"/>
      <c r="F65" s="83"/>
      <c r="G65" s="83"/>
    </row>
    <row r="66" spans="1:7" ht="15" customHeight="1">
      <c r="A66" s="83"/>
      <c r="B66" s="83" t="s">
        <v>528</v>
      </c>
      <c r="C66" s="83"/>
      <c r="D66" s="83"/>
      <c r="E66" s="83"/>
      <c r="F66" s="83"/>
      <c r="G66" s="83"/>
    </row>
    <row r="67" spans="1:7" ht="15" customHeight="1">
      <c r="A67" s="83"/>
      <c r="B67" s="83" t="s">
        <v>529</v>
      </c>
      <c r="C67" s="83"/>
      <c r="D67" s="83"/>
      <c r="E67" s="83"/>
      <c r="F67" s="83"/>
      <c r="G67" s="83"/>
    </row>
    <row r="68" spans="1:7" ht="15" customHeight="1">
      <c r="A68" s="83" t="s">
        <v>530</v>
      </c>
      <c r="B68" s="110"/>
      <c r="C68" s="83"/>
      <c r="D68" s="83"/>
      <c r="E68" s="83"/>
      <c r="F68" s="83"/>
      <c r="G68" s="83"/>
    </row>
    <row r="69" spans="1:7" ht="15" customHeight="1">
      <c r="A69" s="83" t="s">
        <v>531</v>
      </c>
      <c r="B69" s="110"/>
      <c r="C69" s="83"/>
      <c r="D69" s="83"/>
      <c r="E69" s="83"/>
      <c r="F69" s="83"/>
      <c r="G69" s="83"/>
    </row>
    <row r="70" spans="1:7" ht="15" hidden="1" customHeight="1">
      <c r="A70" s="83" t="s">
        <v>532</v>
      </c>
      <c r="B70" s="110"/>
      <c r="C70" s="83"/>
      <c r="D70" s="83"/>
      <c r="E70" s="83"/>
      <c r="F70" s="83"/>
      <c r="G70" s="83"/>
    </row>
    <row r="71" spans="1:7" ht="15" customHeight="1">
      <c r="A71" s="83" t="s">
        <v>533</v>
      </c>
      <c r="B71" s="110"/>
      <c r="C71" s="83"/>
      <c r="D71" s="83"/>
      <c r="E71" s="83"/>
      <c r="F71" s="83"/>
      <c r="G71" s="83"/>
    </row>
    <row r="72" spans="1:7" ht="15" customHeight="1">
      <c r="A72" s="83" t="s">
        <v>534</v>
      </c>
      <c r="B72" s="110"/>
      <c r="C72" s="83"/>
      <c r="D72" s="83"/>
      <c r="E72" s="83"/>
      <c r="F72" s="83"/>
      <c r="G72" s="83"/>
    </row>
    <row r="73" spans="1:7" ht="15" hidden="1" customHeight="1">
      <c r="A73" s="83" t="s">
        <v>535</v>
      </c>
      <c r="B73" s="110"/>
      <c r="C73" s="83"/>
      <c r="D73" s="83"/>
      <c r="E73" s="83"/>
      <c r="F73" s="83"/>
      <c r="G73" s="83"/>
    </row>
    <row r="74" spans="1:7" ht="15" customHeight="1">
      <c r="A74" s="83" t="s">
        <v>536</v>
      </c>
      <c r="B74" s="110"/>
      <c r="C74" s="83"/>
      <c r="D74" s="83"/>
      <c r="E74" s="83"/>
      <c r="F74" s="83"/>
      <c r="G74" s="83"/>
    </row>
    <row r="75" spans="1:7" ht="15" customHeight="1">
      <c r="A75" s="83" t="s">
        <v>537</v>
      </c>
      <c r="B75" s="110"/>
      <c r="C75" s="83"/>
      <c r="D75" s="83"/>
      <c r="E75" s="83"/>
      <c r="F75" s="83"/>
      <c r="G75" s="83"/>
    </row>
    <row r="76" spans="1:7" ht="15" customHeight="1">
      <c r="A76" s="83" t="s">
        <v>538</v>
      </c>
      <c r="B76" s="110"/>
      <c r="C76" s="83"/>
      <c r="D76" s="83"/>
      <c r="E76" s="83"/>
      <c r="F76" s="83"/>
      <c r="G76" s="83"/>
    </row>
    <row r="77" spans="1:7" ht="15" customHeight="1">
      <c r="A77" s="83" t="s">
        <v>539</v>
      </c>
      <c r="B77" s="110"/>
      <c r="C77" s="83"/>
      <c r="D77" s="83"/>
      <c r="E77" s="83"/>
      <c r="F77" s="83"/>
      <c r="G77" s="83"/>
    </row>
    <row r="78" spans="1:7" ht="15" customHeight="1">
      <c r="A78" s="83" t="s">
        <v>540</v>
      </c>
      <c r="B78" s="110"/>
      <c r="C78" s="83"/>
      <c r="D78" s="83"/>
      <c r="E78" s="83"/>
      <c r="F78" s="83"/>
      <c r="G78" s="83"/>
    </row>
    <row r="79" spans="1:7" ht="15" customHeight="1">
      <c r="A79" s="83" t="s">
        <v>541</v>
      </c>
      <c r="B79" s="110"/>
      <c r="C79" s="83"/>
      <c r="D79" s="83"/>
      <c r="E79" s="83"/>
      <c r="F79" s="83"/>
      <c r="G79" s="83"/>
    </row>
    <row r="80" spans="1:7" ht="15" customHeight="1">
      <c r="A80" s="83" t="s">
        <v>542</v>
      </c>
      <c r="B80" s="110"/>
      <c r="C80" s="83"/>
      <c r="D80" s="83"/>
      <c r="E80" s="83"/>
      <c r="F80" s="83"/>
      <c r="G80" s="83"/>
    </row>
  </sheetData>
  <mergeCells count="126">
    <mergeCell ref="AL51:AM51"/>
    <mergeCell ref="C60:E60"/>
    <mergeCell ref="C61:E61"/>
    <mergeCell ref="C62:E62"/>
    <mergeCell ref="C63:E63"/>
    <mergeCell ref="AA50:AC50"/>
    <mergeCell ref="AD50:AF50"/>
    <mergeCell ref="AG50:AI50"/>
    <mergeCell ref="AJ50:AK50"/>
    <mergeCell ref="C51:D51"/>
    <mergeCell ref="E51:H51"/>
    <mergeCell ref="I51:N51"/>
    <mergeCell ref="O51:T51"/>
    <mergeCell ref="U51:Z51"/>
    <mergeCell ref="AA51:AF51"/>
    <mergeCell ref="F50:H50"/>
    <mergeCell ref="I50:K50"/>
    <mergeCell ref="L50:N50"/>
    <mergeCell ref="O50:Q50"/>
    <mergeCell ref="R50:T50"/>
    <mergeCell ref="U50:W50"/>
    <mergeCell ref="X50:Z50"/>
    <mergeCell ref="C64:E64"/>
    <mergeCell ref="AG51:AK51"/>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N43:AG43"/>
    <mergeCell ref="AH43:AL43"/>
    <mergeCell ref="AM43:AN43"/>
    <mergeCell ref="C47:D47"/>
    <mergeCell ref="E47:H47"/>
    <mergeCell ref="I47:N47"/>
    <mergeCell ref="O47:T47"/>
    <mergeCell ref="U47:Z47"/>
    <mergeCell ref="AA47:AF47"/>
    <mergeCell ref="AG47:AK47"/>
    <mergeCell ref="AL47:AM47"/>
    <mergeCell ref="A41:C41"/>
    <mergeCell ref="Q41:AG41"/>
    <mergeCell ref="AH41:AI41"/>
    <mergeCell ref="AK41:AL41"/>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AM29:AN29"/>
    <mergeCell ref="AM30:AN30"/>
    <mergeCell ref="A31:E31"/>
    <mergeCell ref="AM31:AN32"/>
    <mergeCell ref="A32:E32"/>
    <mergeCell ref="A39:C39"/>
    <mergeCell ref="F39:H39"/>
    <mergeCell ref="I39:K39"/>
    <mergeCell ref="M39:AG39"/>
    <mergeCell ref="AH39:AL39"/>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7">
    <dataValidation type="list" allowBlank="1" showInputMessage="1" showErrorMessage="1" sqref="M40:M43" xr:uid="{81AB6212-FF88-40E6-A9B2-C54DC57D4C66}">
      <formula1>"○"</formula1>
    </dataValidation>
    <dataValidation type="list" allowBlank="1" showInputMessage="1" showErrorMessage="1" sqref="AK3:AN3" xr:uid="{A196CCA0-E154-4BB0-B01A-DB1D3122F431}">
      <formula1>"４週,歴月"</formula1>
    </dataValidation>
    <dataValidation type="list" allowBlank="1" showInputMessage="1" showErrorMessage="1" sqref="AK4:AN4" xr:uid="{B89B56DA-A30D-410A-B1F8-E6264D0C04C3}">
      <formula1>"予定,実績"</formula1>
    </dataValidation>
    <dataValidation type="whole" operator="greaterThanOrEqual" allowBlank="1" showInputMessage="1" showErrorMessage="1" sqref="D40:E41 F40" xr:uid="{EDE0B429-A88A-4BC7-9675-1D1E1CE3751D}">
      <formula1>0</formula1>
    </dataValidation>
    <dataValidation operator="greaterThanOrEqual" allowBlank="1" showInputMessage="1" showErrorMessage="1" sqref="X38 I45 U38 I34:I37 L34:L36 L45" xr:uid="{0569842D-FB88-4D70-920D-C5B9AAE9E3BB}"/>
    <dataValidation type="list" allowBlank="1" showInputMessage="1" showErrorMessage="1" sqref="C11:C30" xr:uid="{E44E84B0-2C54-4DA4-BF1B-EE99330978A8}">
      <formula1>"A,B,C,D"</formula1>
    </dataValidation>
    <dataValidation type="list" allowBlank="1" showInputMessage="1" sqref="B12:B30" xr:uid="{B6B249FE-089A-4D9F-8A17-01716D963ABC}">
      <formula1>$AO$47:$AQ$47</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指定重度訪問介護</vt:lpstr>
      <vt:lpstr>人員</vt:lpstr>
      <vt:lpstr>指定重度訪問介護!Print_Area</vt:lpstr>
      <vt:lpstr>人員!Print_Area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2024-08-23T01:02:54Z</cp:lastPrinted>
  <dcterms:created xsi:type="dcterms:W3CDTF">2015-06-05T18:19:34Z</dcterms:created>
  <dcterms:modified xsi:type="dcterms:W3CDTF">2024-08-23T02:13:02Z</dcterms:modified>
</cp:coreProperties>
</file>