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4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7\01_県HP、チラシ、手引き\県HP\様式\"/>
    </mc:Choice>
  </mc:AlternateContent>
  <xr:revisionPtr revIDLastSave="0" documentId="13_ncr:1_{F32BAF5D-93E1-4B1D-8747-87979176B6CD}" xr6:coauthVersionLast="47" xr6:coauthVersionMax="47" xr10:uidLastSave="{00000000-0000-0000-0000-000000000000}"/>
  <bookViews>
    <workbookView xWindow="22932" yWindow="3516" windowWidth="23256" windowHeight="12576" activeTab="1" xr2:uid="{A995C8EA-352D-4BD6-9AE5-543F1BB36FB9}"/>
  </bookViews>
  <sheets>
    <sheet name="入力用１" sheetId="31" r:id="rId1"/>
    <sheet name="入力用２（実施計画）" sheetId="24" r:id="rId2"/>
    <sheet name="記載例 実施計画" sheetId="25" r:id="rId3"/>
    <sheet name="記載例 設置なし" sheetId="32" r:id="rId4"/>
    <sheet name="記載例 SII登録製品" sheetId="33" r:id="rId5"/>
    <sheet name="記載例 その他" sheetId="34" r:id="rId6"/>
  </sheets>
  <definedNames>
    <definedName name="_xlnm.Print_Area" localSheetId="4">'記載例 SII登録製品'!$A$1:$AD$46</definedName>
    <definedName name="_xlnm.Print_Area" localSheetId="5">'記載例 その他'!$A$1:$AD$46</definedName>
    <definedName name="_xlnm.Print_Area" localSheetId="3">'記載例 設置なし'!$A$1:$AD$46</definedName>
    <definedName name="_xlnm.Print_Area" localSheetId="0">入力用１!$A$1:$AD$46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24" l="1"/>
  <c r="U39" i="33" a="1"/>
  <c r="U39" i="33" s="1"/>
  <c r="U39" i="32" a="1"/>
  <c r="U39" i="32" s="1"/>
  <c r="U39" i="34" a="1"/>
  <c r="U39" i="34" s="1"/>
  <c r="W31" i="34"/>
  <c r="S31" i="34"/>
  <c r="S32" i="34" s="1"/>
  <c r="S31" i="31"/>
  <c r="U34" i="31"/>
  <c r="W31" i="31"/>
  <c r="AD45" i="34"/>
  <c r="AB45" i="34"/>
  <c r="Z45" i="34"/>
  <c r="S45" i="34"/>
  <c r="R45" i="34"/>
  <c r="P45" i="34"/>
  <c r="N45" i="34"/>
  <c r="G45" i="34"/>
  <c r="A45" i="34"/>
  <c r="A44" i="34"/>
  <c r="T43" i="34"/>
  <c r="M43" i="34"/>
  <c r="M42" i="34"/>
  <c r="U34" i="34"/>
  <c r="U37" i="34" s="1"/>
  <c r="AD33" i="34"/>
  <c r="C33" i="34"/>
  <c r="AA31" i="34"/>
  <c r="C31" i="34"/>
  <c r="U27" i="34"/>
  <c r="U28" i="34" s="1"/>
  <c r="S41" i="34" l="1"/>
  <c r="AD45" i="33" l="1"/>
  <c r="AB45" i="33"/>
  <c r="Z45" i="33"/>
  <c r="S45" i="33"/>
  <c r="R45" i="33"/>
  <c r="P45" i="33"/>
  <c r="N45" i="33"/>
  <c r="G45" i="33"/>
  <c r="A45" i="33"/>
  <c r="A44" i="33"/>
  <c r="T43" i="33"/>
  <c r="M43" i="33"/>
  <c r="M42" i="33"/>
  <c r="U34" i="33"/>
  <c r="U37" i="33" s="1"/>
  <c r="AD33" i="33"/>
  <c r="C33" i="33"/>
  <c r="Z32" i="33"/>
  <c r="V32" i="33"/>
  <c r="AA31" i="33"/>
  <c r="W31" i="33"/>
  <c r="S31" i="33"/>
  <c r="C31" i="33"/>
  <c r="U27" i="33"/>
  <c r="U28" i="33" s="1"/>
  <c r="AD45" i="32"/>
  <c r="AB45" i="32"/>
  <c r="Z45" i="32"/>
  <c r="S45" i="32"/>
  <c r="R45" i="32"/>
  <c r="P45" i="32"/>
  <c r="N45" i="32"/>
  <c r="G45" i="32"/>
  <c r="A45" i="32"/>
  <c r="A44" i="32"/>
  <c r="T43" i="32"/>
  <c r="M43" i="32"/>
  <c r="M42" i="32"/>
  <c r="U34" i="32"/>
  <c r="U37" i="32" s="1"/>
  <c r="AD33" i="32"/>
  <c r="C33" i="32"/>
  <c r="Z32" i="32"/>
  <c r="V32" i="32"/>
  <c r="AA31" i="32"/>
  <c r="W31" i="32"/>
  <c r="S31" i="32"/>
  <c r="S32" i="32" s="1"/>
  <c r="C31" i="32"/>
  <c r="U27" i="32"/>
  <c r="U28" i="32" s="1"/>
  <c r="S41" i="32" s="1"/>
  <c r="AD45" i="31"/>
  <c r="AB45" i="31"/>
  <c r="Z45" i="31"/>
  <c r="S45" i="31"/>
  <c r="R45" i="31"/>
  <c r="P45" i="31"/>
  <c r="N45" i="31"/>
  <c r="G45" i="31"/>
  <c r="A45" i="31"/>
  <c r="A44" i="31"/>
  <c r="T43" i="31"/>
  <c r="M43" i="31"/>
  <c r="M42" i="31"/>
  <c r="U37" i="31"/>
  <c r="U39" i="31" s="1" a="1"/>
  <c r="U39" i="31" s="1"/>
  <c r="AD33" i="31"/>
  <c r="C33" i="31"/>
  <c r="AA31" i="31"/>
  <c r="C31" i="31"/>
  <c r="U27" i="31"/>
  <c r="U28" i="31" s="1"/>
  <c r="S41" i="33" l="1"/>
  <c r="S41" i="31"/>
  <c r="B8" i="24" l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M19" i="25" l="1"/>
  <c r="U19" i="25" s="1"/>
  <c r="E19" i="25"/>
  <c r="M19" i="24"/>
  <c r="U19" i="24" s="1"/>
  <c r="E19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<sst xmlns="http://schemas.openxmlformats.org/spreadsheetml/2006/main" count="445" uniqueCount="72">
  <si>
    <t>様式第２号（第３条関係）</t>
    <phoneticPr fontId="2"/>
  </si>
  <si>
    <t>事業計画書</t>
    <rPh sb="0" eb="5">
      <t>ジギョウケイカクショ</t>
    </rPh>
    <phoneticPr fontId="2"/>
  </si>
  <si>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</si>
  <si>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</si>
  <si>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</si>
  <si>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</si>
  <si>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</si>
  <si>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</si>
  <si>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</si>
  <si>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</si>
  <si>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</si>
  <si>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</si>
  <si>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</si>
  <si>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</si>
  <si>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</si>
  <si>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</si>
  <si>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</si>
  <si>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</si>
  <si>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</si>
  <si>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</si>
  <si>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</si>
  <si>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</si>
  <si>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</si>
  <si>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</si>
  <si>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</si>
  <si>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</si>
  <si>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</si>
  <si>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</si>
  <si>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</si>
  <si>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補 助 金 の 額【(A)×50,000円】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</si>
  <si>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(B)</t>
    <phoneticPr fontId="2"/>
  </si>
  <si>
    <t>※補助上限は5,000,000円</t>
    <rPh sb="1" eb="3">
      <t>ホジョ</t>
    </rPh>
    <rPh sb="3" eb="5">
      <t>ジョウゲン</t>
    </rPh>
    <rPh sb="15" eb="16">
      <t>エン</t>
    </rPh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</si>
  <si>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</si>
  <si>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</si>
  <si>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</si>
  <si>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</si>
  <si>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</si>
  <si>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</si>
  <si>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</si>
  <si>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</si>
  <si>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</si>
  <si>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</si>
  <si>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</si>
  <si>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</si>
  <si>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</si>
  <si>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</si>
  <si>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</si>
  <si>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①発電量見込</t>
    <rPh sb="1" eb="4">
      <t>ハツデンリョウ</t>
    </rPh>
    <rPh sb="4" eb="6">
      <t>ミコ</t>
    </rPh>
    <phoneticPr fontId="2"/>
  </si>
  <si>
    <t>②自家消費電力量見込</t>
    <rPh sb="1" eb="3">
      <t>ジカ</t>
    </rPh>
    <rPh sb="3" eb="5">
      <t>ショウヒ</t>
    </rPh>
    <rPh sb="5" eb="8">
      <t>デンリョクリョウ</t>
    </rPh>
    <rPh sb="8" eb="10">
      <t>ミコ</t>
    </rPh>
    <phoneticPr fontId="2"/>
  </si>
  <si>
    <t>③自家消費率（②/①×100）</t>
    <phoneticPr fontId="2"/>
  </si>
  <si>
    <t>－</t>
    <phoneticPr fontId="2"/>
  </si>
  <si>
    <t>月</t>
    <rPh sb="0" eb="1">
      <t>ツキ</t>
    </rPh>
    <phoneticPr fontId="2"/>
  </si>
  <si>
    <t>月</t>
  </si>
  <si>
    <t>合計</t>
    <rPh sb="0" eb="2">
      <t>ゴウケイ</t>
    </rPh>
    <phoneticPr fontId="2"/>
  </si>
  <si>
    <t>％</t>
    <phoneticPr fontId="2"/>
  </si>
  <si>
    <t>３ 実施計画</t>
    <phoneticPr fontId="2"/>
  </si>
  <si>
    <t>○○　○○</t>
    <phoneticPr fontId="2"/>
  </si>
  <si>
    <t>○○‐○○‐○○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</si>
  <si>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</si>
  <si>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</si>
  <si>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○○○○＠○○.jp</t>
    <phoneticPr fontId="2"/>
  </si>
  <si>
    <t>栃木県○○市○－○　（○○工場）</t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</si>
  <si>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</si>
  <si>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蓄電池の種類</t>
    <rPh sb="0" eb="3">
      <t>チクデンチ</t>
    </rPh>
    <rPh sb="4" eb="6">
      <t>シュルイ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</si>
  <si>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</si>
  <si>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</si>
  <si>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月別発電量等</t>
    <rPh sb="0" eb="2">
      <t>ツキベツ</t>
    </rPh>
    <rPh sb="2" eb="5">
      <t>ハツデンリョウ</t>
    </rPh>
    <rPh sb="5" eb="6">
      <t>トウ</t>
    </rPh>
    <phoneticPr fontId="2"/>
  </si>
  <si>
    <t>D：建設業</t>
  </si>
  <si>
    <t>着手予定日</t>
    <rPh sb="0" eb="2">
      <t>チャクシュ</t>
    </rPh>
    <rPh sb="2" eb="4">
      <t>ヨテイ</t>
    </rPh>
    <rPh sb="4" eb="5">
      <t>ヒ</t>
    </rPh>
    <phoneticPr fontId="2"/>
  </si>
  <si>
    <t>完了予定日</t>
    <rPh sb="0" eb="2">
      <t>カンリョウ</t>
    </rPh>
    <rPh sb="2" eb="4">
      <t>ヨテイ</t>
    </rPh>
    <phoneticPr fontId="2"/>
  </si>
  <si>
    <t>東京電力エナジーパートナー</t>
    <rPh sb="0" eb="2">
      <t>トウキョウ</t>
    </rPh>
    <rPh sb="2" eb="4">
      <t>デンリョク</t>
    </rPh>
    <phoneticPr fontId="2"/>
  </si>
  <si>
    <t>○○○○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</si>
</sst>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sz val="10.5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0" xfId="0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justify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8" fontId="3" fillId="0" borderId="0" xfId="1" applyFont="1">
      <alignment vertical="center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0" fontId="3" fillId="0" borderId="0" xfId="0" applyFont="1" applyProtection="1">
      <alignment vertical="center"/>
      <protection locked="0"/>
    </xf>
    <xf numFmtId="0" fontId="3" fillId="0" borderId="8" xfId="0" applyFont="1" applyBorder="1">
      <alignment vertical="center"/>
    </xf>
    <xf numFmtId="0" fontId="4" fillId="0" borderId="9" xfId="0" applyFont="1" applyBorder="1" applyAlignment="1" applyProtection="1">
      <alignment vertical="center" shrinkToFit="1"/>
      <protection hidden="1"/>
    </xf>
    <xf numFmtId="0" fontId="3" fillId="2" borderId="10" xfId="0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Protection="1">
      <alignment vertical="center"/>
      <protection hidden="1"/>
    </xf>
    <xf numFmtId="0" fontId="3" fillId="2" borderId="17" xfId="0" applyFont="1" applyFill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10" xfId="0" applyFont="1" applyBorder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8" fontId="4" fillId="0" borderId="9" xfId="1" applyFont="1" applyBorder="1" applyAlignment="1" applyProtection="1">
      <alignment vertical="center"/>
      <protection locked="0"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0" borderId="10" xfId="0" applyFont="1" applyBorder="1" applyProtection="1">
      <alignment vertical="center"/>
      <protection locked="0"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37" fontId="3" fillId="2" borderId="14" xfId="1" applyNumberFormat="1" applyFont="1" applyFill="1" applyBorder="1" applyAlignment="1" applyProtection="1">
      <alignment horizontal="right" vertical="center"/>
      <protection hidden="1"/>
    </xf>
    <xf numFmtId="37" fontId="3" fillId="2" borderId="5" xfId="1" applyNumberFormat="1" applyFont="1" applyFill="1" applyBorder="1" applyAlignment="1" applyProtection="1">
      <alignment horizontal="right" vertical="center"/>
      <protection hidden="1"/>
    </xf>
    <xf numFmtId="37" fontId="3" fillId="2" borderId="14" xfId="1" applyNumberFormat="1" applyFont="1" applyFill="1" applyBorder="1" applyAlignment="1" applyProtection="1">
      <alignment horizontal="right" vertical="center" wrapText="1"/>
      <protection hidden="1"/>
    </xf>
    <xf numFmtId="37" fontId="3" fillId="2" borderId="5" xfId="1" applyNumberFormat="1" applyFont="1" applyFill="1" applyBorder="1" applyAlignment="1" applyProtection="1">
      <alignment horizontal="right" vertical="center" wrapText="1"/>
      <protection hidden="1"/>
    </xf>
    <xf numFmtId="0" fontId="3" fillId="2" borderId="14" xfId="0" applyFont="1" applyFill="1" applyBorder="1" applyAlignment="1" applyProtection="1">
      <alignment horizontal="right" vertical="center" wrapText="1"/>
      <protection hidden="1"/>
    </xf>
    <xf numFmtId="0" fontId="3" fillId="2" borderId="5" xfId="0" applyFont="1" applyFill="1" applyBorder="1" applyAlignment="1" applyProtection="1">
      <alignment horizontal="right" vertical="center" wrapText="1"/>
      <protection hidden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right" vertical="center" wrapText="1"/>
      <protection hidden="1"/>
    </xf>
    <xf numFmtId="37" fontId="3" fillId="0" borderId="1" xfId="1" applyNumberFormat="1" applyFont="1" applyBorder="1" applyAlignment="1" applyProtection="1">
      <alignment horizontal="right" vertical="center"/>
      <protection locked="0"/>
    </xf>
    <xf numFmtId="37" fontId="3" fillId="0" borderId="8" xfId="1" applyNumberFormat="1" applyFont="1" applyBorder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7" fontId="3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 applyProtection="1">
      <alignment horizontal="right" vertical="center" wrapText="1"/>
      <protection hidden="1"/>
    </xf>
    <xf numFmtId="0" fontId="3" fillId="2" borderId="16" xfId="0" applyFont="1" applyFill="1" applyBorder="1" applyAlignment="1" applyProtection="1">
      <alignment horizontal="right" vertical="center" wrapText="1"/>
      <protection hidden="1"/>
    </xf>
    <xf numFmtId="37" fontId="3" fillId="0" borderId="15" xfId="1" applyNumberFormat="1" applyFont="1" applyBorder="1" applyAlignment="1" applyProtection="1">
      <alignment horizontal="right" vertical="center"/>
      <protection locked="0"/>
    </xf>
    <xf numFmtId="37" fontId="3" fillId="0" borderId="16" xfId="1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37" fontId="3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16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8" fillId="0" borderId="8" xfId="0" applyFont="1" applyBorder="1" applyAlignment="1" applyProtection="1">
      <alignment horizontal="right" vertical="center" wrapText="1"/>
      <protection locked="0"/>
    </xf>
    <xf numFmtId="37" fontId="8" fillId="0" borderId="1" xfId="1" applyNumberFormat="1" applyFont="1" applyBorder="1" applyAlignment="1" applyProtection="1">
      <alignment horizontal="right" vertical="center"/>
      <protection locked="0"/>
    </xf>
    <xf numFmtId="37" fontId="8" fillId="0" borderId="8" xfId="1" applyNumberFormat="1" applyFont="1" applyBorder="1" applyAlignment="1" applyProtection="1">
      <alignment horizontal="right" vertical="center"/>
      <protection locked="0"/>
    </xf>
    <xf numFmtId="37" fontId="8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15" xfId="0" applyFont="1" applyBorder="1" applyAlignment="1" applyProtection="1">
      <alignment horizontal="right" vertical="center" wrapText="1"/>
      <protection locked="0"/>
    </xf>
    <xf numFmtId="0" fontId="8" fillId="0" borderId="16" xfId="0" applyFont="1" applyBorder="1" applyAlignment="1" applyProtection="1">
      <alignment horizontal="right" vertical="center" wrapText="1"/>
      <protection locked="0"/>
    </xf>
    <xf numFmtId="37" fontId="8" fillId="0" borderId="15" xfId="1" applyNumberFormat="1" applyFont="1" applyBorder="1" applyAlignment="1" applyProtection="1">
      <alignment horizontal="right" vertical="center"/>
      <protection locked="0"/>
    </xf>
    <xf numFmtId="37" fontId="8" fillId="0" borderId="16" xfId="1" applyNumberFormat="1" applyFont="1" applyBorder="1" applyAlignment="1" applyProtection="1">
      <alignment horizontal="right" vertical="center"/>
      <protection locked="0"/>
    </xf>
    <xf numFmtId="37" fontId="8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16" xfId="1" applyNumberFormat="1" applyFont="1" applyFill="1" applyBorder="1" applyAlignment="1" applyProtection="1">
      <alignment horizontal="right" vertical="center" wrapText="1"/>
      <protection locked="0"/>
    </xf>
  </cellXfs>
  <cellStyles count="2">
    <cellStyle name="桁区切り" xfId="1" builtinId="6"/>
    <cellStyle name="標準" xfId="0" builtinId="0"/>
  </cellStyles>
  <dxfs count="24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AF$23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checked="Checked" lockText="1" noThreeD="1"/>
</file>

<file path=xl/ctrlProps/ctrlProp12.xml><?xml version="1.0" encoding="utf-8"?>
<formControlPr xmlns="http://schemas.microsoft.com/office/spreadsheetml/2009/9/main" objectType="Radio" firstButton="1" fmlaLink="$AF$23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AF$42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checked="Checked" firstButton="1" fmlaLink="$AF$30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firstButton="1" fmlaLink="$AF$23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checked="Checked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checked="Checked" firstButton="1" fmlaLink="$AF$42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Radio" firstButton="1" fmlaLink="$AF$30" lockText="1" noThreeD="1"/>
</file>

<file path=xl/ctrlProps/ctrlProp32.xml><?xml version="1.0" encoding="utf-8"?>
<formControlPr xmlns="http://schemas.microsoft.com/office/spreadsheetml/2009/9/main" objectType="Radio" checked="Checked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firstButton="1" fmlaLink="$AF$23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checked="Checked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Radio" checked="Checked" firstButton="1" fmlaLink="$AF$42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Radio" firstButton="1" fmlaLink="$AF$30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checked="Checked" lockText="1" noThreeD="1"/>
</file>

<file path=xl/ctrlProps/ctrlProp5.xml><?xml version="1.0" encoding="utf-8"?>
<formControlPr xmlns="http://schemas.microsoft.com/office/spreadsheetml/2009/9/main" objectType="Radio" firstButton="1" fmlaLink="$AF$42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firstButton="1" fmlaLink="$AF$3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39</xdr:row>
      <xdr:rowOff>31750</xdr:rowOff>
    </xdr:from>
    <xdr:to>
      <xdr:col>15</xdr:col>
      <xdr:colOff>120650</xdr:colOff>
      <xdr:row>39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61160" y="107746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15149</xdr:colOff>
          <xdr:row>21</xdr:row>
          <xdr:rowOff>176621</xdr:rowOff>
        </xdr:from>
        <xdr:to>
          <xdr:col>26</xdr:col>
          <xdr:colOff>114844</xdr:colOff>
          <xdr:row>23</xdr:row>
          <xdr:rowOff>181066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869746" y="5584281"/>
              <a:ext cx="3754755" cy="593544"/>
              <a:chOff x="2730504" y="6356332"/>
              <a:chExt cx="3765548" cy="565148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0" cy="282574"/>
                <a:chOff x="3098792" y="6480174"/>
                <a:chExt cx="2921000" cy="282574"/>
              </a:xfrm>
            </xdr:grpSpPr>
            <xdr:sp macro="" textlink="">
              <xdr:nvSpPr>
                <xdr:cNvPr id="47105" name="オンサイトPPAモデル" hidden="1">
                  <a:extLst>
                    <a:ext uri="{63B3BB69-23CF-44E3-9099-C40C66FF867C}">
                      <a14:compatExt spid="_x0000_s47105"/>
                    </a:ext>
                    <a:ext uri="{FF2B5EF4-FFF2-40B4-BE49-F238E27FC236}">
                      <a16:creationId xmlns:a16="http://schemas.microsoft.com/office/drawing/2014/main" id="{00000000-0008-0000-0000-000001B8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1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7106" name="リースモデル" hidden="1">
                  <a:extLst>
                    <a:ext uri="{63B3BB69-23CF-44E3-9099-C40C66FF867C}">
                      <a14:compatExt spid="_x0000_s47106"/>
                    </a:ext>
                    <a:ext uri="{FF2B5EF4-FFF2-40B4-BE49-F238E27FC236}">
                      <a16:creationId xmlns:a16="http://schemas.microsoft.com/office/drawing/2014/main" id="{00000000-0008-0000-0000-000002B8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7107" name="自社購入" hidden="1">
                  <a:extLst>
                    <a:ext uri="{63B3BB69-23CF-44E3-9099-C40C66FF867C}">
                      <a14:compatExt spid="_x0000_s47107"/>
                    </a:ext>
                    <a:ext uri="{FF2B5EF4-FFF2-40B4-BE49-F238E27FC236}">
                      <a16:creationId xmlns:a16="http://schemas.microsoft.com/office/drawing/2014/main" id="{00000000-0008-0000-0000-000003B8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49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7108" name="Group Box 4" hidden="1">
                <a:extLst>
                  <a:ext uri="{63B3BB69-23CF-44E3-9099-C40C66FF867C}">
                    <a14:compatExt spid="_x0000_s47108"/>
                  </a:ext>
                  <a:ext uri="{FF2B5EF4-FFF2-40B4-BE49-F238E27FC236}">
                    <a16:creationId xmlns:a16="http://schemas.microsoft.com/office/drawing/2014/main" id="{00000000-0008-0000-0000-000004B80000}"/>
                  </a:ext>
                </a:extLst>
              </xdr:cNvPr>
              <xdr:cNvSpPr/>
            </xdr:nvSpPr>
            <xdr:spPr bwMode="auto">
              <a:xfrm>
                <a:off x="2730504" y="6356332"/>
                <a:ext cx="3765548" cy="56514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73025</xdr:colOff>
          <xdr:row>40</xdr:row>
          <xdr:rowOff>253364</xdr:rowOff>
        </xdr:from>
        <xdr:to>
          <xdr:col>13</xdr:col>
          <xdr:colOff>24130</xdr:colOff>
          <xdr:row>43</xdr:row>
          <xdr:rowOff>138973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1782082" y="11245395"/>
              <a:ext cx="1777365" cy="767352"/>
              <a:chOff x="1797051" y="11944193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GrpSpPr/>
            </xdr:nvGrpSpPr>
            <xdr:grpSpPr>
              <a:xfrm>
                <a:off x="2057400" y="12049125"/>
                <a:ext cx="1054096" cy="228600"/>
                <a:chOff x="1993900" y="12068175"/>
                <a:chExt cx="1054096" cy="228600"/>
              </a:xfrm>
            </xdr:grpSpPr>
            <xdr:sp macro="" textlink="">
              <xdr:nvSpPr>
                <xdr:cNvPr id="47109" name="Option Button 5" hidden="1">
                  <a:extLst>
                    <a:ext uri="{63B3BB69-23CF-44E3-9099-C40C66FF867C}">
                      <a14:compatExt spid="_x0000_s47109"/>
                    </a:ext>
                    <a:ext uri="{FF2B5EF4-FFF2-40B4-BE49-F238E27FC236}">
                      <a16:creationId xmlns:a16="http://schemas.microsoft.com/office/drawing/2014/main" id="{00000000-0008-0000-0000-000005B80000}"/>
                    </a:ext>
                  </a:extLst>
                </xdr:cNvPr>
                <xdr:cNvSpPr/>
              </xdr:nvSpPr>
              <xdr:spPr bwMode="auto">
                <a:xfrm>
                  <a:off x="1993900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7110" name="Option Button 6" hidden="1">
                  <a:extLst>
                    <a:ext uri="{63B3BB69-23CF-44E3-9099-C40C66FF867C}">
                      <a14:compatExt spid="_x0000_s47110"/>
                    </a:ext>
                    <a:ext uri="{FF2B5EF4-FFF2-40B4-BE49-F238E27FC236}">
                      <a16:creationId xmlns:a16="http://schemas.microsoft.com/office/drawing/2014/main" id="{00000000-0008-0000-0000-000006B8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7111" name="Group Box 7" hidden="1">
                <a:extLst>
                  <a:ext uri="{63B3BB69-23CF-44E3-9099-C40C66FF867C}">
                    <a14:compatExt spid="_x0000_s47111"/>
                  </a:ext>
                  <a:ext uri="{FF2B5EF4-FFF2-40B4-BE49-F238E27FC236}">
                    <a16:creationId xmlns:a16="http://schemas.microsoft.com/office/drawing/2014/main" id="{00000000-0008-0000-0000-000007B80000}"/>
                  </a:ext>
                </a:extLst>
              </xdr:cNvPr>
              <xdr:cNvSpPr/>
            </xdr:nvSpPr>
            <xdr:spPr bwMode="auto">
              <a:xfrm>
                <a:off x="1797051" y="11944193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42</xdr:row>
          <xdr:rowOff>25400</xdr:rowOff>
        </xdr:from>
        <xdr:to>
          <xdr:col>19</xdr:col>
          <xdr:colOff>0</xdr:colOff>
          <xdr:row>42</xdr:row>
          <xdr:rowOff>266700</xdr:rowOff>
        </xdr:to>
        <xdr:sp macro="" textlink="">
          <xdr:nvSpPr>
            <xdr:cNvPr id="47112" name="Check Box 8" hidden="1">
              <a:extLst>
                <a:ext uri="{63B3BB69-23CF-44E3-9099-C40C66FF867C}">
                  <a14:compatExt spid="_x0000_s47112"/>
                </a:ext>
                <a:ext uri="{FF2B5EF4-FFF2-40B4-BE49-F238E27FC236}">
                  <a16:creationId xmlns:a16="http://schemas.microsoft.com/office/drawing/2014/main" id="{00000000-0008-0000-0000-000008B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107224</xdr:colOff>
          <xdr:row>29</xdr:row>
          <xdr:rowOff>25763</xdr:rowOff>
        </xdr:from>
        <xdr:to>
          <xdr:col>29</xdr:col>
          <xdr:colOff>136434</xdr:colOff>
          <xdr:row>29</xdr:row>
          <xdr:rowOff>253819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GrpSpPr/>
          </xdr:nvGrpSpPr>
          <xdr:grpSpPr>
            <a:xfrm>
              <a:off x="4786811" y="7784737"/>
              <a:ext cx="2548890" cy="228056"/>
              <a:chOff x="4736197" y="7744277"/>
              <a:chExt cx="2520040" cy="233136"/>
            </a:xfrm>
          </xdr:grpSpPr>
          <xdr:sp macro="" textlink="">
            <xdr:nvSpPr>
              <xdr:cNvPr id="47113" name="Option Button 9" hidden="1">
                <a:extLst>
                  <a:ext uri="{63B3BB69-23CF-44E3-9099-C40C66FF867C}">
                    <a14:compatExt spid="_x0000_s47113"/>
                  </a:ext>
                  <a:ext uri="{FF2B5EF4-FFF2-40B4-BE49-F238E27FC236}">
                    <a16:creationId xmlns:a16="http://schemas.microsoft.com/office/drawing/2014/main" id="{00000000-0008-0000-0000-000009B80000}"/>
                  </a:ext>
                </a:extLst>
              </xdr:cNvPr>
              <xdr:cNvSpPr/>
            </xdr:nvSpPr>
            <xdr:spPr bwMode="auto">
              <a:xfrm>
                <a:off x="4736197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7114" name="Option Button 10" hidden="1">
                <a:extLst>
                  <a:ext uri="{63B3BB69-23CF-44E3-9099-C40C66FF867C}">
                    <a14:compatExt spid="_x0000_s47114"/>
                  </a:ext>
                  <a:ext uri="{FF2B5EF4-FFF2-40B4-BE49-F238E27FC236}">
                    <a16:creationId xmlns:a16="http://schemas.microsoft.com/office/drawing/2014/main" id="{00000000-0008-0000-0000-00000AB8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7115" name="Option Button 11" hidden="1">
                <a:extLst>
                  <a:ext uri="{63B3BB69-23CF-44E3-9099-C40C66FF867C}">
                    <a14:compatExt spid="_x0000_s47115"/>
                  </a:ext>
                  <a:ext uri="{FF2B5EF4-FFF2-40B4-BE49-F238E27FC236}">
                    <a16:creationId xmlns:a16="http://schemas.microsoft.com/office/drawing/2014/main" id="{00000000-0008-0000-0000-00000BB80000}"/>
                  </a:ext>
                </a:extLst>
              </xdr:cNvPr>
              <xdr:cNvSpPr/>
            </xdr:nvSpPr>
            <xdr:spPr bwMode="auto">
              <a:xfrm>
                <a:off x="6423479" y="7744277"/>
                <a:ext cx="832758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39</xdr:row>
      <xdr:rowOff>31750</xdr:rowOff>
    </xdr:from>
    <xdr:to>
      <xdr:col>15</xdr:col>
      <xdr:colOff>120650</xdr:colOff>
      <xdr:row>39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10069</xdr:colOff>
          <xdr:row>21</xdr:row>
          <xdr:rowOff>174081</xdr:rowOff>
        </xdr:from>
        <xdr:to>
          <xdr:col>26</xdr:col>
          <xdr:colOff>112304</xdr:colOff>
          <xdr:row>23</xdr:row>
          <xdr:rowOff>177256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pSpPr/>
          </xdr:nvGrpSpPr>
          <xdr:grpSpPr>
            <a:xfrm>
              <a:off x="2864666" y="5588091"/>
              <a:ext cx="3757295" cy="584654"/>
              <a:chOff x="2730503" y="6356332"/>
              <a:chExt cx="3765548" cy="565148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300-000004000000}"/>
                  </a:ext>
                </a:extLst>
              </xdr:cNvPr>
              <xdr:cNvGrpSpPr/>
            </xdr:nvGrpSpPr>
            <xdr:grpSpPr>
              <a:xfrm>
                <a:off x="3098791" y="6480174"/>
                <a:ext cx="2921001" cy="282574"/>
                <a:chOff x="3098791" y="6480174"/>
                <a:chExt cx="2921001" cy="282574"/>
              </a:xfrm>
            </xdr:grpSpPr>
            <xdr:sp macro="" textlink="">
              <xdr:nvSpPr>
                <xdr:cNvPr id="48129" name="オンサイトPPAモデル" hidden="1">
                  <a:extLst>
                    <a:ext uri="{63B3BB69-23CF-44E3-9099-C40C66FF867C}">
                      <a14:compatExt spid="_x0000_s48129"/>
                    </a:ext>
                    <a:ext uri="{FF2B5EF4-FFF2-40B4-BE49-F238E27FC236}">
                      <a16:creationId xmlns:a16="http://schemas.microsoft.com/office/drawing/2014/main" id="{00000000-0008-0000-0300-000001BC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1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8130" name="リースモデル" hidden="1">
                  <a:extLst>
                    <a:ext uri="{63B3BB69-23CF-44E3-9099-C40C66FF867C}">
                      <a14:compatExt spid="_x0000_s48130"/>
                    </a:ext>
                    <a:ext uri="{FF2B5EF4-FFF2-40B4-BE49-F238E27FC236}">
                      <a16:creationId xmlns:a16="http://schemas.microsoft.com/office/drawing/2014/main" id="{00000000-0008-0000-0300-000002B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8131" name="自社購入" hidden="1">
                  <a:extLst>
                    <a:ext uri="{63B3BB69-23CF-44E3-9099-C40C66FF867C}">
                      <a14:compatExt spid="_x0000_s48131"/>
                    </a:ext>
                    <a:ext uri="{FF2B5EF4-FFF2-40B4-BE49-F238E27FC236}">
                      <a16:creationId xmlns:a16="http://schemas.microsoft.com/office/drawing/2014/main" id="{00000000-0008-0000-0300-000003BC0000}"/>
                    </a:ext>
                  </a:extLst>
                </xdr:cNvPr>
                <xdr:cNvSpPr/>
              </xdr:nvSpPr>
              <xdr:spPr bwMode="auto">
                <a:xfrm>
                  <a:off x="3098791" y="6480174"/>
                  <a:ext cx="755650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8132" name="Group Box 4" hidden="1">
                <a:extLst>
                  <a:ext uri="{63B3BB69-23CF-44E3-9099-C40C66FF867C}">
                    <a14:compatExt spid="_x0000_s48132"/>
                  </a:ext>
                  <a:ext uri="{FF2B5EF4-FFF2-40B4-BE49-F238E27FC236}">
                    <a16:creationId xmlns:a16="http://schemas.microsoft.com/office/drawing/2014/main" id="{00000000-0008-0000-0300-000004BC0000}"/>
                  </a:ext>
                </a:extLst>
              </xdr:cNvPr>
              <xdr:cNvSpPr/>
            </xdr:nvSpPr>
            <xdr:spPr bwMode="auto">
              <a:xfrm>
                <a:off x="2730503" y="6356332"/>
                <a:ext cx="3765548" cy="56514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66675</xdr:colOff>
          <xdr:row>40</xdr:row>
          <xdr:rowOff>252094</xdr:rowOff>
        </xdr:from>
        <xdr:to>
          <xdr:col>13</xdr:col>
          <xdr:colOff>20320</xdr:colOff>
          <xdr:row>43</xdr:row>
          <xdr:rowOff>137703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pSpPr/>
          </xdr:nvGrpSpPr>
          <xdr:grpSpPr>
            <a:xfrm>
              <a:off x="1774462" y="11244125"/>
              <a:ext cx="1787525" cy="767352"/>
              <a:chOff x="1797050" y="11944193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300-000006000000}"/>
                  </a:ext>
                </a:extLst>
              </xdr:cNvPr>
              <xdr:cNvGrpSpPr/>
            </xdr:nvGrpSpPr>
            <xdr:grpSpPr>
              <a:xfrm>
                <a:off x="2057399" y="12049125"/>
                <a:ext cx="1054097" cy="228600"/>
                <a:chOff x="1993899" y="12068175"/>
                <a:chExt cx="1054097" cy="228600"/>
              </a:xfrm>
            </xdr:grpSpPr>
            <xdr:sp macro="" textlink="">
              <xdr:nvSpPr>
                <xdr:cNvPr id="48133" name="Option Button 5" hidden="1">
                  <a:extLst>
                    <a:ext uri="{63B3BB69-23CF-44E3-9099-C40C66FF867C}">
                      <a14:compatExt spid="_x0000_s48133"/>
                    </a:ext>
                    <a:ext uri="{FF2B5EF4-FFF2-40B4-BE49-F238E27FC236}">
                      <a16:creationId xmlns:a16="http://schemas.microsoft.com/office/drawing/2014/main" id="{00000000-0008-0000-0300-000005BC0000}"/>
                    </a:ext>
                  </a:extLst>
                </xdr:cNvPr>
                <xdr:cNvSpPr/>
              </xdr:nvSpPr>
              <xdr:spPr bwMode="auto">
                <a:xfrm>
                  <a:off x="1993899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8134" name="Option Button 6" hidden="1">
                  <a:extLst>
                    <a:ext uri="{63B3BB69-23CF-44E3-9099-C40C66FF867C}">
                      <a14:compatExt spid="_x0000_s48134"/>
                    </a:ext>
                    <a:ext uri="{FF2B5EF4-FFF2-40B4-BE49-F238E27FC236}">
                      <a16:creationId xmlns:a16="http://schemas.microsoft.com/office/drawing/2014/main" id="{00000000-0008-0000-0300-000006BC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8135" name="Group Box 7" hidden="1">
                <a:extLst>
                  <a:ext uri="{63B3BB69-23CF-44E3-9099-C40C66FF867C}">
                    <a14:compatExt spid="_x0000_s48135"/>
                  </a:ext>
                  <a:ext uri="{FF2B5EF4-FFF2-40B4-BE49-F238E27FC236}">
                    <a16:creationId xmlns:a16="http://schemas.microsoft.com/office/drawing/2014/main" id="{00000000-0008-0000-0300-000007BC0000}"/>
                  </a:ext>
                </a:extLst>
              </xdr:cNvPr>
              <xdr:cNvSpPr/>
            </xdr:nvSpPr>
            <xdr:spPr bwMode="auto">
              <a:xfrm>
                <a:off x="1797050" y="11944193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42</xdr:row>
          <xdr:rowOff>25400</xdr:rowOff>
        </xdr:from>
        <xdr:to>
          <xdr:col>19</xdr:col>
          <xdr:colOff>0</xdr:colOff>
          <xdr:row>42</xdr:row>
          <xdr:rowOff>266700</xdr:rowOff>
        </xdr:to>
        <xdr:sp macro="" textlink="">
          <xdr:nvSpPr>
            <xdr:cNvPr id="48136" name="Check Box 8" hidden="1">
              <a:extLst>
                <a:ext uri="{63B3BB69-23CF-44E3-9099-C40C66FF867C}">
                  <a14:compatExt spid="_x0000_s48136"/>
                </a:ext>
                <a:ext uri="{FF2B5EF4-FFF2-40B4-BE49-F238E27FC236}">
                  <a16:creationId xmlns:a16="http://schemas.microsoft.com/office/drawing/2014/main" id="{00000000-0008-0000-0300-000008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105954</xdr:colOff>
          <xdr:row>29</xdr:row>
          <xdr:rowOff>23223</xdr:rowOff>
        </xdr:from>
        <xdr:to>
          <xdr:col>29</xdr:col>
          <xdr:colOff>140244</xdr:colOff>
          <xdr:row>29</xdr:row>
          <xdr:rowOff>251279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pSpPr/>
          </xdr:nvGrpSpPr>
          <xdr:grpSpPr>
            <a:xfrm>
              <a:off x="4785541" y="7782197"/>
              <a:ext cx="2547620" cy="228056"/>
              <a:chOff x="4736189" y="7744277"/>
              <a:chExt cx="2520035" cy="233136"/>
            </a:xfrm>
          </xdr:grpSpPr>
          <xdr:sp macro="" textlink="">
            <xdr:nvSpPr>
              <xdr:cNvPr id="48137" name="Option Button 9" hidden="1">
                <a:extLst>
                  <a:ext uri="{63B3BB69-23CF-44E3-9099-C40C66FF867C}">
                    <a14:compatExt spid="_x0000_s48137"/>
                  </a:ext>
                  <a:ext uri="{FF2B5EF4-FFF2-40B4-BE49-F238E27FC236}">
                    <a16:creationId xmlns:a16="http://schemas.microsoft.com/office/drawing/2014/main" id="{00000000-0008-0000-0300-000009BC0000}"/>
                  </a:ext>
                </a:extLst>
              </xdr:cNvPr>
              <xdr:cNvSpPr/>
            </xdr:nvSpPr>
            <xdr:spPr bwMode="auto">
              <a:xfrm>
                <a:off x="4736189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8138" name="Option Button 10" hidden="1">
                <a:extLst>
                  <a:ext uri="{63B3BB69-23CF-44E3-9099-C40C66FF867C}">
                    <a14:compatExt spid="_x0000_s48138"/>
                  </a:ext>
                  <a:ext uri="{FF2B5EF4-FFF2-40B4-BE49-F238E27FC236}">
                    <a16:creationId xmlns:a16="http://schemas.microsoft.com/office/drawing/2014/main" id="{00000000-0008-0000-0300-00000AB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8139" name="Option Button 11" hidden="1">
                <a:extLst>
                  <a:ext uri="{63B3BB69-23CF-44E3-9099-C40C66FF867C}">
                    <a14:compatExt spid="_x0000_s48139"/>
                  </a:ext>
                  <a:ext uri="{FF2B5EF4-FFF2-40B4-BE49-F238E27FC236}">
                    <a16:creationId xmlns:a16="http://schemas.microsoft.com/office/drawing/2014/main" id="{00000000-0008-0000-0300-00000BBC0000}"/>
                  </a:ext>
                </a:extLst>
              </xdr:cNvPr>
              <xdr:cNvSpPr/>
            </xdr:nvSpPr>
            <xdr:spPr bwMode="auto">
              <a:xfrm>
                <a:off x="6423467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39</xdr:row>
      <xdr:rowOff>31750</xdr:rowOff>
    </xdr:from>
    <xdr:to>
      <xdr:col>15</xdr:col>
      <xdr:colOff>120650</xdr:colOff>
      <xdr:row>39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62248</xdr:colOff>
          <xdr:row>22</xdr:row>
          <xdr:rowOff>35107</xdr:rowOff>
        </xdr:from>
        <xdr:to>
          <xdr:col>27</xdr:col>
          <xdr:colOff>20465</xdr:colOff>
          <xdr:row>24</xdr:row>
          <xdr:rowOff>60561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pSpPr/>
          </xdr:nvGrpSpPr>
          <xdr:grpSpPr>
            <a:xfrm>
              <a:off x="2911765" y="5739221"/>
              <a:ext cx="3850767" cy="610743"/>
              <a:chOff x="2730505" y="6356326"/>
              <a:chExt cx="3765547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400-000004000000}"/>
                  </a:ext>
                </a:extLst>
              </xdr:cNvPr>
              <xdr:cNvGrpSpPr/>
            </xdr:nvGrpSpPr>
            <xdr:grpSpPr>
              <a:xfrm>
                <a:off x="3098794" y="6480174"/>
                <a:ext cx="2920996" cy="282575"/>
                <a:chOff x="3098794" y="6480174"/>
                <a:chExt cx="2920996" cy="282575"/>
              </a:xfrm>
            </xdr:grpSpPr>
            <xdr:sp macro="" textlink="">
              <xdr:nvSpPr>
                <xdr:cNvPr id="49153" name="オンサイトPPAモデル" hidden="1">
                  <a:extLst>
                    <a:ext uri="{63B3BB69-23CF-44E3-9099-C40C66FF867C}">
                      <a14:compatExt spid="_x0000_s49153"/>
                    </a:ext>
                    <a:ext uri="{FF2B5EF4-FFF2-40B4-BE49-F238E27FC236}">
                      <a16:creationId xmlns:a16="http://schemas.microsoft.com/office/drawing/2014/main" id="{00000000-0008-0000-0400-000001C0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49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9154" name="リースモデル" hidden="1">
                  <a:extLst>
                    <a:ext uri="{63B3BB69-23CF-44E3-9099-C40C66FF867C}">
                      <a14:compatExt spid="_x0000_s49154"/>
                    </a:ext>
                    <a:ext uri="{FF2B5EF4-FFF2-40B4-BE49-F238E27FC236}">
                      <a16:creationId xmlns:a16="http://schemas.microsoft.com/office/drawing/2014/main" id="{00000000-0008-0000-0400-000002C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9155" name="自社購入" hidden="1">
                  <a:extLst>
                    <a:ext uri="{63B3BB69-23CF-44E3-9099-C40C66FF867C}">
                      <a14:compatExt spid="_x0000_s49155"/>
                    </a:ext>
                    <a:ext uri="{FF2B5EF4-FFF2-40B4-BE49-F238E27FC236}">
                      <a16:creationId xmlns:a16="http://schemas.microsoft.com/office/drawing/2014/main" id="{00000000-0008-0000-0400-000003C00000}"/>
                    </a:ext>
                  </a:extLst>
                </xdr:cNvPr>
                <xdr:cNvSpPr/>
              </xdr:nvSpPr>
              <xdr:spPr bwMode="auto">
                <a:xfrm>
                  <a:off x="3098794" y="6480174"/>
                  <a:ext cx="755650" cy="2825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9156" name="Group Box 4" hidden="1">
                <a:extLst>
                  <a:ext uri="{63B3BB69-23CF-44E3-9099-C40C66FF867C}">
                    <a14:compatExt spid="_x0000_s49156"/>
                  </a:ext>
                  <a:ext uri="{FF2B5EF4-FFF2-40B4-BE49-F238E27FC236}">
                    <a16:creationId xmlns:a16="http://schemas.microsoft.com/office/drawing/2014/main" id="{00000000-0008-0000-0400-000004C00000}"/>
                  </a:ext>
                </a:extLst>
              </xdr:cNvPr>
              <xdr:cNvSpPr/>
            </xdr:nvSpPr>
            <xdr:spPr bwMode="auto">
              <a:xfrm>
                <a:off x="2730505" y="6356326"/>
                <a:ext cx="3765547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101582</xdr:colOff>
          <xdr:row>41</xdr:row>
          <xdr:rowOff>238160</xdr:rowOff>
        </xdr:from>
        <xdr:to>
          <xdr:col>13</xdr:col>
          <xdr:colOff>81389</xdr:colOff>
          <xdr:row>44</xdr:row>
          <xdr:rowOff>144742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1808099" y="11529186"/>
              <a:ext cx="1812417" cy="784515"/>
              <a:chOff x="1797050" y="11944169"/>
              <a:chExt cx="1530351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400-000006000000}"/>
                  </a:ext>
                </a:extLst>
              </xdr:cNvPr>
              <xdr:cNvGrpSpPr/>
            </xdr:nvGrpSpPr>
            <xdr:grpSpPr>
              <a:xfrm>
                <a:off x="2057401" y="12049125"/>
                <a:ext cx="1054095" cy="228600"/>
                <a:chOff x="1993901" y="12068175"/>
                <a:chExt cx="1054095" cy="228600"/>
              </a:xfrm>
            </xdr:grpSpPr>
            <xdr:sp macro="" textlink="">
              <xdr:nvSpPr>
                <xdr:cNvPr id="49157" name="Option Button 5" hidden="1">
                  <a:extLst>
                    <a:ext uri="{63B3BB69-23CF-44E3-9099-C40C66FF867C}">
                      <a14:compatExt spid="_x0000_s49157"/>
                    </a:ext>
                    <a:ext uri="{FF2B5EF4-FFF2-40B4-BE49-F238E27FC236}">
                      <a16:creationId xmlns:a16="http://schemas.microsoft.com/office/drawing/2014/main" id="{00000000-0008-0000-0400-000005C00000}"/>
                    </a:ext>
                  </a:extLst>
                </xdr:cNvPr>
                <xdr:cNvSpPr/>
              </xdr:nvSpPr>
              <xdr:spPr bwMode="auto">
                <a:xfrm>
                  <a:off x="1993901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9158" name="Option Button 6" hidden="1">
                  <a:extLst>
                    <a:ext uri="{63B3BB69-23CF-44E3-9099-C40C66FF867C}">
                      <a14:compatExt spid="_x0000_s49158"/>
                    </a:ext>
                    <a:ext uri="{FF2B5EF4-FFF2-40B4-BE49-F238E27FC236}">
                      <a16:creationId xmlns:a16="http://schemas.microsoft.com/office/drawing/2014/main" id="{00000000-0008-0000-0400-000006C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9159" name="Group Box 7" hidden="1">
                <a:extLst>
                  <a:ext uri="{63B3BB69-23CF-44E3-9099-C40C66FF867C}">
                    <a14:compatExt spid="_x0000_s49159"/>
                  </a:ext>
                  <a:ext uri="{FF2B5EF4-FFF2-40B4-BE49-F238E27FC236}">
                    <a16:creationId xmlns:a16="http://schemas.microsoft.com/office/drawing/2014/main" id="{00000000-0008-0000-0400-000007C00000}"/>
                  </a:ext>
                </a:extLst>
              </xdr:cNvPr>
              <xdr:cNvSpPr/>
            </xdr:nvSpPr>
            <xdr:spPr bwMode="auto">
              <a:xfrm>
                <a:off x="1797050" y="11944169"/>
                <a:ext cx="1530351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42</xdr:row>
          <xdr:rowOff>25400</xdr:rowOff>
        </xdr:from>
        <xdr:to>
          <xdr:col>19</xdr:col>
          <xdr:colOff>0</xdr:colOff>
          <xdr:row>42</xdr:row>
          <xdr:rowOff>266700</xdr:rowOff>
        </xdr:to>
        <xdr:sp macro="" textlink="">
          <xdr:nvSpPr>
            <xdr:cNvPr id="49160" name="Check Box 8" hidden="1">
              <a:extLst>
                <a:ext uri="{63B3BB69-23CF-44E3-9099-C40C66FF867C}">
                  <a14:compatExt spid="_x0000_s49160"/>
                </a:ext>
                <a:ext uri="{FF2B5EF4-FFF2-40B4-BE49-F238E27FC236}">
                  <a16:creationId xmlns:a16="http://schemas.microsoft.com/office/drawing/2014/main" id="{00000000-0008-0000-0400-000008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29</xdr:row>
          <xdr:rowOff>20683</xdr:rowOff>
        </xdr:from>
        <xdr:to>
          <xdr:col>29</xdr:col>
          <xdr:colOff>137704</xdr:colOff>
          <xdr:row>29</xdr:row>
          <xdr:rowOff>248739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GrpSpPr/>
          </xdr:nvGrpSpPr>
          <xdr:grpSpPr>
            <a:xfrm>
              <a:off x="4783001" y="7786007"/>
              <a:ext cx="2547620" cy="228056"/>
              <a:chOff x="4736186" y="7744277"/>
              <a:chExt cx="2520043" cy="233136"/>
            </a:xfrm>
          </xdr:grpSpPr>
          <xdr:sp macro="" textlink="">
            <xdr:nvSpPr>
              <xdr:cNvPr id="49161" name="Option Button 9" hidden="1">
                <a:extLst>
                  <a:ext uri="{63B3BB69-23CF-44E3-9099-C40C66FF867C}">
                    <a14:compatExt spid="_x0000_s49161"/>
                  </a:ext>
                  <a:ext uri="{FF2B5EF4-FFF2-40B4-BE49-F238E27FC236}">
                    <a16:creationId xmlns:a16="http://schemas.microsoft.com/office/drawing/2014/main" id="{00000000-0008-0000-0400-000009C00000}"/>
                  </a:ext>
                </a:extLst>
              </xdr:cNvPr>
              <xdr:cNvSpPr/>
            </xdr:nvSpPr>
            <xdr:spPr bwMode="auto">
              <a:xfrm>
                <a:off x="4736186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9162" name="Option Button 10" hidden="1">
                <a:extLst>
                  <a:ext uri="{63B3BB69-23CF-44E3-9099-C40C66FF867C}">
                    <a14:compatExt spid="_x0000_s49162"/>
                  </a:ext>
                  <a:ext uri="{FF2B5EF4-FFF2-40B4-BE49-F238E27FC236}">
                    <a16:creationId xmlns:a16="http://schemas.microsoft.com/office/drawing/2014/main" id="{00000000-0008-0000-0400-00000AC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9163" name="Option Button 11" hidden="1">
                <a:extLst>
                  <a:ext uri="{63B3BB69-23CF-44E3-9099-C40C66FF867C}">
                    <a14:compatExt spid="_x0000_s49163"/>
                  </a:ext>
                  <a:ext uri="{FF2B5EF4-FFF2-40B4-BE49-F238E27FC236}">
                    <a16:creationId xmlns:a16="http://schemas.microsoft.com/office/drawing/2014/main" id="{00000000-0008-0000-0400-00000BC00000}"/>
                  </a:ext>
                </a:extLst>
              </xdr:cNvPr>
              <xdr:cNvSpPr/>
            </xdr:nvSpPr>
            <xdr:spPr bwMode="auto">
              <a:xfrm>
                <a:off x="642347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39</xdr:row>
      <xdr:rowOff>31750</xdr:rowOff>
    </xdr:from>
    <xdr:to>
      <xdr:col>15</xdr:col>
      <xdr:colOff>120650</xdr:colOff>
      <xdr:row>39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59708</xdr:colOff>
          <xdr:row>22</xdr:row>
          <xdr:rowOff>31551</xdr:rowOff>
        </xdr:from>
        <xdr:to>
          <xdr:col>27</xdr:col>
          <xdr:colOff>20465</xdr:colOff>
          <xdr:row>24</xdr:row>
          <xdr:rowOff>58021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pSpPr/>
          </xdr:nvGrpSpPr>
          <xdr:grpSpPr>
            <a:xfrm>
              <a:off x="2915575" y="5734395"/>
              <a:ext cx="3846957" cy="619379"/>
              <a:chOff x="2730504" y="6356322"/>
              <a:chExt cx="3765549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5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2" cy="282574"/>
                <a:chOff x="3098792" y="6480174"/>
                <a:chExt cx="2921002" cy="282574"/>
              </a:xfrm>
            </xdr:grpSpPr>
            <xdr:sp macro="" textlink="">
              <xdr:nvSpPr>
                <xdr:cNvPr id="51201" name="オンサイトPPAモデル" hidden="1">
                  <a:extLst>
                    <a:ext uri="{63B3BB69-23CF-44E3-9099-C40C66FF867C}">
                      <a14:compatExt spid="_x0000_s51201"/>
                    </a:ext>
                    <a:ext uri="{FF2B5EF4-FFF2-40B4-BE49-F238E27FC236}">
                      <a16:creationId xmlns:a16="http://schemas.microsoft.com/office/drawing/2014/main" id="{00000000-0008-0000-0500-000001C80000}"/>
                    </a:ext>
                  </a:extLst>
                </xdr:cNvPr>
                <xdr:cNvSpPr/>
              </xdr:nvSpPr>
              <xdr:spPr bwMode="auto">
                <a:xfrm>
                  <a:off x="4730743" y="6480175"/>
                  <a:ext cx="1289051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51202" name="リースモデル" hidden="1">
                  <a:extLst>
                    <a:ext uri="{63B3BB69-23CF-44E3-9099-C40C66FF867C}">
                      <a14:compatExt spid="_x0000_s51202"/>
                    </a:ext>
                    <a:ext uri="{FF2B5EF4-FFF2-40B4-BE49-F238E27FC236}">
                      <a16:creationId xmlns:a16="http://schemas.microsoft.com/office/drawing/2014/main" id="{00000000-0008-0000-0500-000002C8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51203" name="自社購入" hidden="1">
                  <a:extLst>
                    <a:ext uri="{63B3BB69-23CF-44E3-9099-C40C66FF867C}">
                      <a14:compatExt spid="_x0000_s51203"/>
                    </a:ext>
                    <a:ext uri="{FF2B5EF4-FFF2-40B4-BE49-F238E27FC236}">
                      <a16:creationId xmlns:a16="http://schemas.microsoft.com/office/drawing/2014/main" id="{00000000-0008-0000-0500-000003C8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50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51204" name="Group Box 4" hidden="1">
                <a:extLst>
                  <a:ext uri="{63B3BB69-23CF-44E3-9099-C40C66FF867C}">
                    <a14:compatExt spid="_x0000_s51204"/>
                  </a:ext>
                  <a:ext uri="{FF2B5EF4-FFF2-40B4-BE49-F238E27FC236}">
                    <a16:creationId xmlns:a16="http://schemas.microsoft.com/office/drawing/2014/main" id="{00000000-0008-0000-0500-000004C80000}"/>
                  </a:ext>
                </a:extLst>
              </xdr:cNvPr>
              <xdr:cNvSpPr/>
            </xdr:nvSpPr>
            <xdr:spPr bwMode="auto">
              <a:xfrm>
                <a:off x="2730504" y="6356322"/>
                <a:ext cx="3765549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98026</xdr:colOff>
          <xdr:row>41</xdr:row>
          <xdr:rowOff>244256</xdr:rowOff>
        </xdr:from>
        <xdr:to>
          <xdr:col>13</xdr:col>
          <xdr:colOff>86469</xdr:colOff>
          <xdr:row>44</xdr:row>
          <xdr:rowOff>150838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pSpPr/>
          </xdr:nvGrpSpPr>
          <xdr:grpSpPr>
            <a:xfrm>
              <a:off x="1810893" y="11535282"/>
              <a:ext cx="1815973" cy="785785"/>
              <a:chOff x="1797052" y="11944169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500-000006000000}"/>
                  </a:ext>
                </a:extLst>
              </xdr:cNvPr>
              <xdr:cNvGrpSpPr/>
            </xdr:nvGrpSpPr>
            <xdr:grpSpPr>
              <a:xfrm>
                <a:off x="2057399" y="12049125"/>
                <a:ext cx="1054096" cy="228600"/>
                <a:chOff x="1993899" y="12068175"/>
                <a:chExt cx="1054096" cy="228600"/>
              </a:xfrm>
            </xdr:grpSpPr>
            <xdr:sp macro="" textlink="">
              <xdr:nvSpPr>
                <xdr:cNvPr id="51205" name="Option Button 5" hidden="1">
                  <a:extLst>
                    <a:ext uri="{63B3BB69-23CF-44E3-9099-C40C66FF867C}">
                      <a14:compatExt spid="_x0000_s51205"/>
                    </a:ext>
                    <a:ext uri="{FF2B5EF4-FFF2-40B4-BE49-F238E27FC236}">
                      <a16:creationId xmlns:a16="http://schemas.microsoft.com/office/drawing/2014/main" id="{00000000-0008-0000-0500-000005C80000}"/>
                    </a:ext>
                  </a:extLst>
                </xdr:cNvPr>
                <xdr:cNvSpPr/>
              </xdr:nvSpPr>
              <xdr:spPr bwMode="auto">
                <a:xfrm>
                  <a:off x="1993899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51206" name="Option Button 6" hidden="1">
                  <a:extLst>
                    <a:ext uri="{63B3BB69-23CF-44E3-9099-C40C66FF867C}">
                      <a14:compatExt spid="_x0000_s51206"/>
                    </a:ext>
                    <a:ext uri="{FF2B5EF4-FFF2-40B4-BE49-F238E27FC236}">
                      <a16:creationId xmlns:a16="http://schemas.microsoft.com/office/drawing/2014/main" id="{00000000-0008-0000-0500-000006C80000}"/>
                    </a:ext>
                  </a:extLst>
                </xdr:cNvPr>
                <xdr:cNvSpPr/>
              </xdr:nvSpPr>
              <xdr:spPr bwMode="auto">
                <a:xfrm>
                  <a:off x="2508247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51207" name="Group Box 7" hidden="1">
                <a:extLst>
                  <a:ext uri="{63B3BB69-23CF-44E3-9099-C40C66FF867C}">
                    <a14:compatExt spid="_x0000_s51207"/>
                  </a:ext>
                  <a:ext uri="{FF2B5EF4-FFF2-40B4-BE49-F238E27FC236}">
                    <a16:creationId xmlns:a16="http://schemas.microsoft.com/office/drawing/2014/main" id="{00000000-0008-0000-0500-000007C80000}"/>
                  </a:ext>
                </a:extLst>
              </xdr:cNvPr>
              <xdr:cNvSpPr/>
            </xdr:nvSpPr>
            <xdr:spPr bwMode="auto">
              <a:xfrm>
                <a:off x="1797052" y="11944169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42</xdr:row>
          <xdr:rowOff>25400</xdr:rowOff>
        </xdr:from>
        <xdr:to>
          <xdr:col>19</xdr:col>
          <xdr:colOff>0</xdr:colOff>
          <xdr:row>42</xdr:row>
          <xdr:rowOff>266700</xdr:rowOff>
        </xdr:to>
        <xdr:sp macro="" textlink="">
          <xdr:nvSpPr>
            <xdr:cNvPr id="51208" name="Check Box 8" hidden="1">
              <a:extLst>
                <a:ext uri="{63B3BB69-23CF-44E3-9099-C40C66FF867C}">
                  <a14:compatExt spid="_x0000_s51208"/>
                </a:ext>
                <a:ext uri="{FF2B5EF4-FFF2-40B4-BE49-F238E27FC236}">
                  <a16:creationId xmlns:a16="http://schemas.microsoft.com/office/drawing/2014/main" id="{00000000-0008-0000-0500-00000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102144</xdr:colOff>
          <xdr:row>29</xdr:row>
          <xdr:rowOff>24493</xdr:rowOff>
        </xdr:from>
        <xdr:to>
          <xdr:col>29</xdr:col>
          <xdr:colOff>135164</xdr:colOff>
          <xdr:row>29</xdr:row>
          <xdr:rowOff>252549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500-000007000000}"/>
                </a:ext>
              </a:extLst>
            </xdr:cNvPr>
            <xdr:cNvGrpSpPr/>
          </xdr:nvGrpSpPr>
          <xdr:grpSpPr>
            <a:xfrm>
              <a:off x="4780461" y="7783467"/>
              <a:ext cx="2553970" cy="228056"/>
              <a:chOff x="4736190" y="7744277"/>
              <a:chExt cx="2520041" cy="233136"/>
            </a:xfrm>
          </xdr:grpSpPr>
          <xdr:sp macro="" textlink="">
            <xdr:nvSpPr>
              <xdr:cNvPr id="51209" name="Option Button 9" hidden="1">
                <a:extLst>
                  <a:ext uri="{63B3BB69-23CF-44E3-9099-C40C66FF867C}">
                    <a14:compatExt spid="_x0000_s51209"/>
                  </a:ext>
                  <a:ext uri="{FF2B5EF4-FFF2-40B4-BE49-F238E27FC236}">
                    <a16:creationId xmlns:a16="http://schemas.microsoft.com/office/drawing/2014/main" id="{00000000-0008-0000-0500-000009C80000}"/>
                  </a:ext>
                </a:extLst>
              </xdr:cNvPr>
              <xdr:cNvSpPr/>
            </xdr:nvSpPr>
            <xdr:spPr bwMode="auto">
              <a:xfrm>
                <a:off x="4736190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51210" name="Option Button 10" hidden="1">
                <a:extLst>
                  <a:ext uri="{63B3BB69-23CF-44E3-9099-C40C66FF867C}">
                    <a14:compatExt spid="_x0000_s51210"/>
                  </a:ext>
                  <a:ext uri="{FF2B5EF4-FFF2-40B4-BE49-F238E27FC236}">
                    <a16:creationId xmlns:a16="http://schemas.microsoft.com/office/drawing/2014/main" id="{00000000-0008-0000-0500-00000AC8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51211" name="Option Button 11" hidden="1">
                <a:extLst>
                  <a:ext uri="{63B3BB69-23CF-44E3-9099-C40C66FF867C}">
                    <a14:compatExt spid="_x0000_s51211"/>
                  </a:ext>
                  <a:ext uri="{FF2B5EF4-FFF2-40B4-BE49-F238E27FC236}">
                    <a16:creationId xmlns:a16="http://schemas.microsoft.com/office/drawing/2014/main" id="{00000000-0008-0000-0500-00000BC8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8.xml"/><Relationship Id="rId13" Type="http://schemas.openxmlformats.org/officeDocument/2006/relationships/ctrlProp" Target="../ctrlProps/ctrlProp4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37.xml"/><Relationship Id="rId12" Type="http://schemas.openxmlformats.org/officeDocument/2006/relationships/ctrlProp" Target="../ctrlProps/ctrlProp4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6.xml"/><Relationship Id="rId11" Type="http://schemas.openxmlformats.org/officeDocument/2006/relationships/ctrlProp" Target="../ctrlProps/ctrlProp41.xml"/><Relationship Id="rId5" Type="http://schemas.openxmlformats.org/officeDocument/2006/relationships/ctrlProp" Target="../ctrlProps/ctrlProp35.xml"/><Relationship Id="rId10" Type="http://schemas.openxmlformats.org/officeDocument/2006/relationships/ctrlProp" Target="../ctrlProps/ctrlProp40.xml"/><Relationship Id="rId4" Type="http://schemas.openxmlformats.org/officeDocument/2006/relationships/ctrlProp" Target="../ctrlProps/ctrlProp34.xml"/><Relationship Id="rId9" Type="http://schemas.openxmlformats.org/officeDocument/2006/relationships/ctrlProp" Target="../ctrlProps/ctrlProp39.xml"/><Relationship Id="rId14" Type="http://schemas.openxmlformats.org/officeDocument/2006/relationships/ctrlProp" Target="../ctrlProps/ctrlProp4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0608E-3370-46CA-BE54-820155CECBFC}">
  <sheetPr>
    <pageSetUpPr fitToPage="1"/>
  </sheetPr>
  <dimension ref="A1:AI51"/>
  <sheetViews>
    <sheetView showZeros="0" view="pageBreakPreview" topLeftCell="A21" zoomScale="70" zoomScaleNormal="100" zoomScaleSheetLayoutView="70" workbookViewId="0">
      <selection activeCell="S25" sqref="S25:AC25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0</v>
      </c>
    </row>
    <row r="2" spans="1:30" ht="18" customHeight="1" x14ac:dyDescent="0.55000000000000004"/>
    <row r="3" spans="1:30" ht="18" customHeight="1" x14ac:dyDescent="0.55000000000000004">
      <c r="A3" s="11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115" t="s">
        <v>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</row>
    <row r="6" spans="1:30" ht="18" customHeight="1" x14ac:dyDescent="0.55000000000000004">
      <c r="A6" s="115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</row>
    <row r="7" spans="1:30" ht="6" customHeight="1" x14ac:dyDescent="0.55000000000000004"/>
    <row r="8" spans="1:30" ht="23.15" customHeight="1" x14ac:dyDescent="0.55000000000000004">
      <c r="A8" s="26" t="s">
        <v>4</v>
      </c>
      <c r="B8" s="26"/>
      <c r="C8" s="26"/>
      <c r="D8" s="26"/>
      <c r="E8" s="26"/>
      <c r="F8" s="26"/>
      <c r="G8" s="27" t="s">
        <v>5</v>
      </c>
      <c r="H8" s="27"/>
      <c r="I8" s="27"/>
      <c r="J8" s="27"/>
      <c r="K8" s="27"/>
      <c r="L8" s="28"/>
      <c r="M8" s="29"/>
      <c r="N8" s="29"/>
      <c r="O8" s="29"/>
      <c r="P8" s="29"/>
      <c r="Q8" s="29"/>
      <c r="R8" s="29"/>
      <c r="S8" s="30" t="s">
        <v>6</v>
      </c>
      <c r="T8" s="31"/>
      <c r="U8" s="32" t="s">
        <v>7</v>
      </c>
      <c r="V8" s="32"/>
      <c r="W8" s="32"/>
      <c r="X8" s="32"/>
      <c r="Y8" s="32"/>
      <c r="Z8" s="28"/>
      <c r="AA8" s="29"/>
      <c r="AB8" s="29"/>
      <c r="AC8" s="30" t="s">
        <v>8</v>
      </c>
      <c r="AD8" s="31"/>
    </row>
    <row r="9" spans="1:30" ht="23.15" customHeight="1" x14ac:dyDescent="0.55000000000000004">
      <c r="A9" s="32" t="s">
        <v>9</v>
      </c>
      <c r="B9" s="32"/>
      <c r="C9" s="32"/>
      <c r="D9" s="32"/>
      <c r="E9" s="32"/>
      <c r="F9" s="32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</row>
    <row r="10" spans="1:30" ht="23.15" customHeight="1" x14ac:dyDescent="0.55000000000000004">
      <c r="A10" s="32" t="s">
        <v>10</v>
      </c>
      <c r="B10" s="32"/>
      <c r="C10" s="32"/>
      <c r="D10" s="32"/>
      <c r="E10" s="32"/>
      <c r="F10" s="32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</row>
    <row r="11" spans="1:30" ht="23.15" customHeight="1" x14ac:dyDescent="0.55000000000000004">
      <c r="A11" s="32" t="s">
        <v>11</v>
      </c>
      <c r="B11" s="32"/>
      <c r="C11" s="32"/>
      <c r="D11" s="32"/>
      <c r="E11" s="32"/>
      <c r="F11" s="32"/>
      <c r="G11" s="44" t="s">
        <v>58</v>
      </c>
      <c r="H11" s="45"/>
      <c r="I11" s="45"/>
      <c r="J11" s="46"/>
      <c r="K11" s="47"/>
      <c r="L11" s="48"/>
      <c r="M11" s="48"/>
      <c r="N11" s="48"/>
      <c r="O11" s="48"/>
      <c r="P11" s="48"/>
      <c r="Q11" s="48"/>
      <c r="R11" s="49"/>
      <c r="S11" s="44" t="s">
        <v>59</v>
      </c>
      <c r="T11" s="45"/>
      <c r="U11" s="45"/>
      <c r="V11" s="46"/>
      <c r="W11" s="50"/>
      <c r="X11" s="51"/>
      <c r="Y11" s="51"/>
      <c r="Z11" s="51"/>
      <c r="AA11" s="51"/>
      <c r="AB11" s="51"/>
      <c r="AC11" s="51"/>
      <c r="AD11" s="52"/>
    </row>
    <row r="12" spans="1:30" ht="15.65" customHeight="1" x14ac:dyDescent="0.55000000000000004">
      <c r="A12" s="8"/>
      <c r="B12" s="8"/>
      <c r="C12" s="8"/>
      <c r="D12" s="8"/>
      <c r="E12" s="8"/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25" customHeight="1" x14ac:dyDescent="0.55000000000000004">
      <c r="A13" s="33" t="s">
        <v>12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5"/>
    </row>
    <row r="14" spans="1:30" ht="23.15" customHeight="1" x14ac:dyDescent="0.55000000000000004">
      <c r="A14" s="36" t="s">
        <v>13</v>
      </c>
      <c r="B14" s="36"/>
      <c r="C14" s="36"/>
      <c r="D14" s="36"/>
      <c r="E14" s="36"/>
      <c r="F14" s="36"/>
      <c r="G14" s="37" t="s">
        <v>14</v>
      </c>
      <c r="H14" s="38"/>
      <c r="I14" s="38"/>
      <c r="J14" s="38"/>
      <c r="K14" s="39"/>
      <c r="L14" s="40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2"/>
    </row>
    <row r="15" spans="1:30" ht="23.15" customHeight="1" x14ac:dyDescent="0.55000000000000004">
      <c r="A15" s="36"/>
      <c r="B15" s="36"/>
      <c r="C15" s="36"/>
      <c r="D15" s="36"/>
      <c r="E15" s="36"/>
      <c r="F15" s="36"/>
      <c r="G15" s="27" t="s">
        <v>15</v>
      </c>
      <c r="H15" s="27"/>
      <c r="I15" s="27"/>
      <c r="J15" s="27"/>
      <c r="K15" s="27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</row>
    <row r="16" spans="1:30" ht="23.15" customHeight="1" x14ac:dyDescent="0.55000000000000004">
      <c r="A16" s="26" t="s">
        <v>4</v>
      </c>
      <c r="B16" s="26"/>
      <c r="C16" s="26"/>
      <c r="D16" s="26"/>
      <c r="E16" s="26"/>
      <c r="F16" s="26"/>
      <c r="G16" s="27" t="s">
        <v>5</v>
      </c>
      <c r="H16" s="27"/>
      <c r="I16" s="27"/>
      <c r="J16" s="27"/>
      <c r="K16" s="27"/>
      <c r="L16" s="40"/>
      <c r="M16" s="41"/>
      <c r="N16" s="41"/>
      <c r="O16" s="41"/>
      <c r="P16" s="41"/>
      <c r="Q16" s="41"/>
      <c r="R16" s="41"/>
      <c r="S16" s="30" t="s">
        <v>6</v>
      </c>
      <c r="T16" s="31"/>
      <c r="U16" s="32" t="s">
        <v>7</v>
      </c>
      <c r="V16" s="32"/>
      <c r="W16" s="32"/>
      <c r="X16" s="32"/>
      <c r="Y16" s="32"/>
      <c r="Z16" s="40"/>
      <c r="AA16" s="41"/>
      <c r="AB16" s="41"/>
      <c r="AC16" s="30" t="s">
        <v>8</v>
      </c>
      <c r="AD16" s="31"/>
    </row>
    <row r="17" spans="1:32" ht="23.15" customHeight="1" x14ac:dyDescent="0.55000000000000004">
      <c r="A17" s="32" t="s">
        <v>9</v>
      </c>
      <c r="B17" s="32"/>
      <c r="C17" s="32"/>
      <c r="D17" s="32"/>
      <c r="E17" s="32"/>
      <c r="F17" s="32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</row>
    <row r="18" spans="1:32" ht="23.15" customHeight="1" x14ac:dyDescent="0.55000000000000004">
      <c r="A18" s="32" t="s">
        <v>10</v>
      </c>
      <c r="B18" s="32"/>
      <c r="C18" s="32"/>
      <c r="D18" s="32"/>
      <c r="E18" s="32"/>
      <c r="F18" s="32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</row>
    <row r="19" spans="1:32" ht="23.15" customHeight="1" x14ac:dyDescent="0.55000000000000004">
      <c r="A19" s="32" t="s">
        <v>11</v>
      </c>
      <c r="B19" s="32"/>
      <c r="C19" s="32"/>
      <c r="D19" s="32"/>
      <c r="E19" s="32"/>
      <c r="F19" s="32"/>
      <c r="G19" s="44" t="s">
        <v>58</v>
      </c>
      <c r="H19" s="45"/>
      <c r="I19" s="45"/>
      <c r="J19" s="46"/>
      <c r="K19" s="47"/>
      <c r="L19" s="48"/>
      <c r="M19" s="48"/>
      <c r="N19" s="48"/>
      <c r="O19" s="48"/>
      <c r="P19" s="48"/>
      <c r="Q19" s="48"/>
      <c r="R19" s="49"/>
      <c r="S19" s="44" t="s">
        <v>59</v>
      </c>
      <c r="T19" s="45"/>
      <c r="U19" s="45"/>
      <c r="V19" s="46"/>
      <c r="W19" s="50"/>
      <c r="X19" s="51"/>
      <c r="Y19" s="51"/>
      <c r="Z19" s="51"/>
      <c r="AA19" s="51"/>
      <c r="AB19" s="51"/>
      <c r="AC19" s="51"/>
      <c r="AD19" s="52"/>
    </row>
    <row r="20" spans="1:32" ht="15.5" customHeight="1" x14ac:dyDescent="0.55000000000000004"/>
    <row r="21" spans="1:32" ht="25" customHeight="1" x14ac:dyDescent="0.55000000000000004">
      <c r="A21" s="53" t="s">
        <v>16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</row>
    <row r="22" spans="1:32" ht="23.15" customHeight="1" x14ac:dyDescent="0.55000000000000004">
      <c r="A22" s="54" t="s">
        <v>17</v>
      </c>
      <c r="B22" s="55"/>
      <c r="C22" s="55"/>
      <c r="D22" s="55"/>
      <c r="E22" s="55"/>
      <c r="F22" s="56"/>
      <c r="G22" s="57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9"/>
    </row>
    <row r="23" spans="1:32" ht="23.15" customHeight="1" x14ac:dyDescent="0.55000000000000004">
      <c r="A23" s="54" t="s">
        <v>18</v>
      </c>
      <c r="B23" s="55"/>
      <c r="C23" s="55"/>
      <c r="D23" s="55"/>
      <c r="E23" s="55"/>
      <c r="F23" s="56"/>
      <c r="G23" s="60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2"/>
      <c r="AF23" s="16">
        <v>3</v>
      </c>
    </row>
    <row r="24" spans="1:32" ht="23.15" customHeight="1" x14ac:dyDescent="0.55000000000000004">
      <c r="A24" s="27" t="s">
        <v>64</v>
      </c>
      <c r="B24" s="27"/>
      <c r="C24" s="27"/>
      <c r="D24" s="27"/>
      <c r="E24" s="27"/>
      <c r="F24" s="27"/>
      <c r="G24" s="37" t="s">
        <v>68</v>
      </c>
      <c r="H24" s="38"/>
      <c r="I24" s="38"/>
      <c r="J24" s="38"/>
      <c r="K24" s="63"/>
      <c r="L24" s="64"/>
      <c r="M24" s="64"/>
      <c r="N24" s="13" t="s">
        <v>19</v>
      </c>
      <c r="O24" s="12"/>
      <c r="P24" s="13" t="s">
        <v>20</v>
      </c>
      <c r="Q24" s="12"/>
      <c r="R24" s="14" t="s">
        <v>21</v>
      </c>
      <c r="S24" s="37" t="s">
        <v>69</v>
      </c>
      <c r="T24" s="38"/>
      <c r="U24" s="38"/>
      <c r="V24" s="39"/>
      <c r="W24" s="65"/>
      <c r="X24" s="65"/>
      <c r="Y24" s="65"/>
      <c r="Z24" s="13" t="s">
        <v>19</v>
      </c>
      <c r="AA24" s="12"/>
      <c r="AB24" s="13" t="s">
        <v>20</v>
      </c>
      <c r="AC24" s="12"/>
      <c r="AD24" s="14" t="s">
        <v>21</v>
      </c>
    </row>
    <row r="25" spans="1:32" ht="23.15" customHeight="1" x14ac:dyDescent="0.55000000000000004">
      <c r="A25" s="66" t="s">
        <v>22</v>
      </c>
      <c r="B25" s="75"/>
      <c r="C25" s="81" t="s">
        <v>23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3"/>
      <c r="O25" s="84" t="s">
        <v>24</v>
      </c>
      <c r="P25" s="85"/>
      <c r="Q25" s="85"/>
      <c r="R25" s="86"/>
      <c r="S25" s="87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23" t="s">
        <v>25</v>
      </c>
    </row>
    <row r="26" spans="1:32" ht="23.15" customHeight="1" x14ac:dyDescent="0.55000000000000004">
      <c r="A26" s="68"/>
      <c r="B26" s="80"/>
      <c r="C26" s="70" t="s">
        <v>26</v>
      </c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6"/>
      <c r="O26" s="84" t="s">
        <v>24</v>
      </c>
      <c r="P26" s="85"/>
      <c r="Q26" s="85"/>
      <c r="R26" s="86"/>
      <c r="S26" s="87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23" t="s">
        <v>25</v>
      </c>
    </row>
    <row r="27" spans="1:32" ht="23.15" customHeight="1" x14ac:dyDescent="0.55000000000000004">
      <c r="A27" s="68"/>
      <c r="B27" s="80"/>
      <c r="C27" s="81" t="s">
        <v>27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3"/>
      <c r="S27" s="32" t="s">
        <v>28</v>
      </c>
      <c r="T27" s="81"/>
      <c r="U27" s="89">
        <f>MIN(S25:AC26)</f>
        <v>0</v>
      </c>
      <c r="V27" s="90"/>
      <c r="W27" s="90"/>
      <c r="X27" s="90"/>
      <c r="Y27" s="90"/>
      <c r="Z27" s="90"/>
      <c r="AA27" s="90"/>
      <c r="AB27" s="90"/>
      <c r="AC27" s="91"/>
      <c r="AD27" s="24" t="s">
        <v>25</v>
      </c>
    </row>
    <row r="28" spans="1:32" ht="23.15" customHeight="1" x14ac:dyDescent="0.55000000000000004">
      <c r="A28" s="68"/>
      <c r="B28" s="80"/>
      <c r="C28" s="66" t="s">
        <v>29</v>
      </c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75"/>
      <c r="S28" s="32" t="s">
        <v>30</v>
      </c>
      <c r="T28" s="81"/>
      <c r="U28" s="98">
        <f>IF(5000001&lt;ROUNDDOWN(U27*50000,-3),5000000,ROUNDDOWN(U27*50000,-3))</f>
        <v>0</v>
      </c>
      <c r="V28" s="99"/>
      <c r="W28" s="99"/>
      <c r="X28" s="99"/>
      <c r="Y28" s="99"/>
      <c r="Z28" s="99"/>
      <c r="AA28" s="99"/>
      <c r="AB28" s="99"/>
      <c r="AC28" s="100"/>
      <c r="AD28" s="25" t="s">
        <v>6</v>
      </c>
    </row>
    <row r="29" spans="1:32" ht="23.15" customHeight="1" x14ac:dyDescent="0.55000000000000004">
      <c r="A29" s="70"/>
      <c r="B29" s="76"/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6"/>
      <c r="S29" s="32"/>
      <c r="T29" s="81"/>
      <c r="U29" s="101" t="s">
        <v>31</v>
      </c>
      <c r="V29" s="102"/>
      <c r="W29" s="102"/>
      <c r="X29" s="102"/>
      <c r="Y29" s="102"/>
      <c r="Z29" s="102"/>
      <c r="AA29" s="102"/>
      <c r="AB29" s="102"/>
      <c r="AC29" s="102"/>
      <c r="AD29" s="102"/>
    </row>
    <row r="30" spans="1:32" ht="23.15" customHeight="1" x14ac:dyDescent="0.55000000000000004">
      <c r="A30" s="66" t="s">
        <v>32</v>
      </c>
      <c r="B30" s="67"/>
      <c r="C30" s="32" t="s">
        <v>63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72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4"/>
      <c r="AF30" s="16">
        <v>3</v>
      </c>
    </row>
    <row r="31" spans="1:32" ht="23.15" customHeight="1" x14ac:dyDescent="0.55000000000000004">
      <c r="A31" s="68"/>
      <c r="B31" s="69"/>
      <c r="C31" s="66" t="str">
        <f>CHOOSE(AF30,"SII登録製品","SII登録製品","その他")</f>
        <v>その他</v>
      </c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75"/>
      <c r="S31" s="77" t="str">
        <f>CHOOSE(AF30,"メーカー名","メーカー名","")</f>
        <v/>
      </c>
      <c r="T31" s="78"/>
      <c r="U31" s="78"/>
      <c r="V31" s="79"/>
      <c r="W31" s="77" t="str">
        <f>CHOOSE(AF30,"登録型番","登録型番","")</f>
        <v/>
      </c>
      <c r="X31" s="78"/>
      <c r="Y31" s="78"/>
      <c r="Z31" s="79"/>
      <c r="AA31" s="78" t="str">
        <f>CHOOSE(AF30,"登録容量","登録容量","蓄電容量")</f>
        <v>蓄電容量</v>
      </c>
      <c r="AB31" s="78"/>
      <c r="AC31" s="78"/>
      <c r="AD31" s="79"/>
    </row>
    <row r="32" spans="1:32" ht="23.15" customHeight="1" x14ac:dyDescent="0.55000000000000004">
      <c r="A32" s="68"/>
      <c r="B32" s="69"/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6"/>
      <c r="S32" s="92"/>
      <c r="T32" s="93"/>
      <c r="U32" s="93"/>
      <c r="V32" s="10"/>
      <c r="W32" s="94"/>
      <c r="X32" s="95"/>
      <c r="Y32" s="95"/>
      <c r="Z32" s="11"/>
      <c r="AA32" s="95"/>
      <c r="AB32" s="95"/>
      <c r="AC32" s="95"/>
      <c r="AD32" s="15" t="s">
        <v>33</v>
      </c>
    </row>
    <row r="33" spans="1:35" ht="23.15" customHeight="1" x14ac:dyDescent="0.55000000000000004">
      <c r="A33" s="68"/>
      <c r="B33" s="69"/>
      <c r="C33" s="81" t="str">
        <f>CHOOSE(AF30,"設置セット数","設置セット数","設　置　台　数")</f>
        <v>設　置　台　数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3"/>
      <c r="S33" s="96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15" t="str">
        <f>CHOOSE(AF30,"","セット","台")</f>
        <v>台</v>
      </c>
    </row>
    <row r="34" spans="1:35" ht="23.15" customHeight="1" x14ac:dyDescent="0.55000000000000004">
      <c r="A34" s="68"/>
      <c r="B34" s="69"/>
      <c r="C34" s="32" t="s">
        <v>62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 t="s">
        <v>34</v>
      </c>
      <c r="T34" s="81"/>
      <c r="U34" s="89">
        <f>ROUNDDOWN(AA32*S33,1)</f>
        <v>0</v>
      </c>
      <c r="V34" s="90"/>
      <c r="W34" s="90"/>
      <c r="X34" s="90"/>
      <c r="Y34" s="90"/>
      <c r="Z34" s="90"/>
      <c r="AA34" s="90"/>
      <c r="AB34" s="90"/>
      <c r="AC34" s="91"/>
      <c r="AD34" s="24" t="s">
        <v>33</v>
      </c>
    </row>
    <row r="35" spans="1:35" ht="23.15" customHeight="1" x14ac:dyDescent="0.55000000000000004">
      <c r="A35" s="68"/>
      <c r="B35" s="69"/>
      <c r="C35" s="26" t="s">
        <v>35</v>
      </c>
      <c r="D35" s="26"/>
      <c r="E35" s="26"/>
      <c r="F35" s="26"/>
      <c r="G35" s="26"/>
      <c r="H35" s="26"/>
      <c r="I35" s="26"/>
      <c r="J35" s="26"/>
      <c r="K35" s="26"/>
      <c r="L35" s="26"/>
      <c r="M35" s="37" t="s">
        <v>36</v>
      </c>
      <c r="N35" s="38"/>
      <c r="O35" s="38"/>
      <c r="P35" s="38"/>
      <c r="Q35" s="38"/>
      <c r="R35" s="39"/>
      <c r="S35" s="107" t="s">
        <v>37</v>
      </c>
      <c r="T35" s="108"/>
      <c r="U35" s="109"/>
      <c r="V35" s="110"/>
      <c r="W35" s="110"/>
      <c r="X35" s="110"/>
      <c r="Y35" s="110"/>
      <c r="Z35" s="110"/>
      <c r="AA35" s="110"/>
      <c r="AB35" s="110"/>
      <c r="AC35" s="96"/>
      <c r="AD35" s="23" t="s">
        <v>6</v>
      </c>
    </row>
    <row r="36" spans="1:35" ht="23.15" customHeight="1" x14ac:dyDescent="0.55000000000000004">
      <c r="A36" s="68"/>
      <c r="B36" s="6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37" t="s">
        <v>38</v>
      </c>
      <c r="N36" s="38"/>
      <c r="O36" s="38"/>
      <c r="P36" s="38"/>
      <c r="Q36" s="38"/>
      <c r="R36" s="39"/>
      <c r="S36" s="107" t="s">
        <v>39</v>
      </c>
      <c r="T36" s="108"/>
      <c r="U36" s="111"/>
      <c r="V36" s="112"/>
      <c r="W36" s="112"/>
      <c r="X36" s="112"/>
      <c r="Y36" s="112"/>
      <c r="Z36" s="112"/>
      <c r="AA36" s="112"/>
      <c r="AB36" s="112"/>
      <c r="AC36" s="113"/>
      <c r="AD36" s="23" t="s">
        <v>6</v>
      </c>
    </row>
    <row r="37" spans="1:35" ht="23.15" customHeight="1" x14ac:dyDescent="0.55000000000000004">
      <c r="A37" s="68"/>
      <c r="B37" s="69"/>
      <c r="C37" s="32" t="s">
        <v>40</v>
      </c>
      <c r="D37" s="32"/>
      <c r="E37" s="32"/>
      <c r="F37" s="32"/>
      <c r="G37" s="32"/>
      <c r="H37" s="32"/>
      <c r="I37" s="32"/>
      <c r="J37" s="32"/>
      <c r="K37" s="32"/>
      <c r="L37" s="32"/>
      <c r="M37" s="32" t="s">
        <v>41</v>
      </c>
      <c r="N37" s="32"/>
      <c r="O37" s="32"/>
      <c r="P37" s="32"/>
      <c r="Q37" s="32"/>
      <c r="R37" s="32"/>
      <c r="S37" s="32" t="s">
        <v>42</v>
      </c>
      <c r="T37" s="81"/>
      <c r="U37" s="125" t="e">
        <f>ROUNDDOWN((U35+U36)/U34,0)</f>
        <v>#DIV/0!</v>
      </c>
      <c r="V37" s="125"/>
      <c r="W37" s="125"/>
      <c r="X37" s="125"/>
      <c r="Y37" s="125"/>
      <c r="Z37" s="125"/>
      <c r="AA37" s="125"/>
      <c r="AB37" s="125"/>
      <c r="AC37" s="125"/>
      <c r="AD37" s="75" t="s">
        <v>6</v>
      </c>
      <c r="AI37" s="9"/>
    </row>
    <row r="38" spans="1:35" ht="23.15" customHeight="1" x14ac:dyDescent="0.55000000000000004">
      <c r="A38" s="68"/>
      <c r="B38" s="69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81"/>
      <c r="U38" s="126"/>
      <c r="V38" s="126"/>
      <c r="W38" s="126"/>
      <c r="X38" s="126"/>
      <c r="Y38" s="126"/>
      <c r="Z38" s="126"/>
      <c r="AA38" s="126"/>
      <c r="AB38" s="126"/>
      <c r="AC38" s="126"/>
      <c r="AD38" s="76"/>
      <c r="AI38" s="9"/>
    </row>
    <row r="39" spans="1:35" ht="23.15" customHeight="1" x14ac:dyDescent="0.55000000000000004">
      <c r="A39" s="68"/>
      <c r="B39" s="69"/>
      <c r="C39" s="127" t="s">
        <v>65</v>
      </c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32" t="s">
        <v>43</v>
      </c>
      <c r="T39" s="81"/>
      <c r="U39" s="103" t="e" cm="1">
        <f t="array" ref="U39">_xlfn.IFS(C31="SII登録製品",(IF(155001&gt;U37,(IF(U34&lt;100,ROUNDDOWN((U35+U36)*1/3,-3),ROUNDDOWN(U37*1/3*100,-3))),IF(U34&lt;100,ROUNDDOWN(155000*U34*1/3,-3),ROUNDDOWN(155000*1/3*100,-3)))),C31="その他",(IF(190001&gt;U37,(IF(U34&lt;100,ROUNDDOWN((U35+U36)*1/3,-3),ROUNDDOWN(U37*1/3*100,-3))),IF(U34&lt;100,ROUNDDOWN(190000*U34*1/3,-3),ROUNDDOWN(190000*1/3*100,-3)))))</f>
        <v>#DIV/0!</v>
      </c>
      <c r="V39" s="104"/>
      <c r="W39" s="104"/>
      <c r="X39" s="104"/>
      <c r="Y39" s="104"/>
      <c r="Z39" s="104"/>
      <c r="AA39" s="104"/>
      <c r="AB39" s="104"/>
      <c r="AC39" s="105"/>
      <c r="AD39" s="83" t="s">
        <v>6</v>
      </c>
      <c r="AI39" s="9"/>
    </row>
    <row r="40" spans="1:35" ht="23.15" customHeight="1" x14ac:dyDescent="0.55000000000000004">
      <c r="A40" s="70"/>
      <c r="B40" s="71"/>
      <c r="C40" s="106" t="s">
        <v>44</v>
      </c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32"/>
      <c r="T40" s="81"/>
      <c r="U40" s="103"/>
      <c r="V40" s="104"/>
      <c r="W40" s="104"/>
      <c r="X40" s="104"/>
      <c r="Y40" s="104"/>
      <c r="Z40" s="104"/>
      <c r="AA40" s="104"/>
      <c r="AB40" s="104"/>
      <c r="AC40" s="105"/>
      <c r="AD40" s="83"/>
    </row>
    <row r="41" spans="1:35" ht="23.15" customHeight="1" x14ac:dyDescent="0.55000000000000004">
      <c r="A41" s="32" t="s">
        <v>45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120">
        <f>IF(S33="",U28,U28+U39)</f>
        <v>0</v>
      </c>
      <c r="T41" s="121"/>
      <c r="U41" s="121"/>
      <c r="V41" s="121"/>
      <c r="W41" s="121"/>
      <c r="X41" s="121"/>
      <c r="Y41" s="121"/>
      <c r="Z41" s="121"/>
      <c r="AA41" s="121"/>
      <c r="AB41" s="121"/>
      <c r="AC41" s="122"/>
      <c r="AD41" s="24" t="s">
        <v>6</v>
      </c>
    </row>
    <row r="42" spans="1:35" ht="23.15" customHeight="1" x14ac:dyDescent="0.55000000000000004">
      <c r="A42" s="32" t="s">
        <v>46</v>
      </c>
      <c r="B42" s="32"/>
      <c r="C42" s="32"/>
      <c r="D42" s="32"/>
      <c r="E42" s="32"/>
      <c r="F42" s="32"/>
      <c r="G42" s="123"/>
      <c r="H42" s="123"/>
      <c r="I42" s="123"/>
      <c r="J42" s="123"/>
      <c r="K42" s="123"/>
      <c r="L42" s="123"/>
      <c r="M42" s="32" t="str">
        <f>CHOOSE(AF42,"売電先","")</f>
        <v/>
      </c>
      <c r="N42" s="32"/>
      <c r="O42" s="32"/>
      <c r="P42" s="32"/>
      <c r="Q42" s="32"/>
      <c r="R42" s="3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F42" s="16">
        <v>2</v>
      </c>
    </row>
    <row r="43" spans="1:35" ht="23.15" customHeight="1" x14ac:dyDescent="0.55000000000000004">
      <c r="A43" s="32"/>
      <c r="B43" s="32"/>
      <c r="C43" s="32"/>
      <c r="D43" s="32"/>
      <c r="E43" s="32"/>
      <c r="F43" s="32"/>
      <c r="G43" s="123"/>
      <c r="H43" s="123"/>
      <c r="I43" s="123"/>
      <c r="J43" s="123"/>
      <c r="K43" s="123"/>
      <c r="L43" s="123"/>
      <c r="M43" s="32" t="str">
        <f>CHOOSE(AF42,"確認事項","")</f>
        <v/>
      </c>
      <c r="N43" s="32"/>
      <c r="O43" s="32"/>
      <c r="P43" s="32"/>
      <c r="Q43" s="32"/>
      <c r="R43" s="32"/>
      <c r="S43" s="17"/>
      <c r="T43" s="65" t="str">
        <f>CHOOSE(AF42,"FIT制度による売電は行いません。","")</f>
        <v/>
      </c>
      <c r="U43" s="65"/>
      <c r="V43" s="65"/>
      <c r="W43" s="65"/>
      <c r="X43" s="65"/>
      <c r="Y43" s="65"/>
      <c r="Z43" s="65"/>
      <c r="AA43" s="65"/>
      <c r="AB43" s="65"/>
      <c r="AC43" s="65"/>
      <c r="AD43" s="124"/>
    </row>
    <row r="44" spans="1:35" ht="23.15" customHeight="1" x14ac:dyDescent="0.55000000000000004">
      <c r="A44" s="116" t="str">
        <f>CHOOSE(AF23,"※リースモデル又はオンサイトＰＰＡモデルの場合のみ記入","※リースモデル又はオンサイトＰＰＡモデルの場合のみ記入","")</f>
        <v/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5" ht="23.15" customHeight="1" x14ac:dyDescent="0.55000000000000004">
      <c r="A45" s="117" t="str">
        <f>CHOOSE(AF23,"契約期間 ","契約期間","")</f>
        <v/>
      </c>
      <c r="B45" s="118"/>
      <c r="C45" s="118"/>
      <c r="D45" s="118"/>
      <c r="E45" s="118"/>
      <c r="F45" s="119"/>
      <c r="G45" s="37" t="str">
        <f>CHOOSE(AF23,"開始予定日","開始予定日","")</f>
        <v/>
      </c>
      <c r="H45" s="38"/>
      <c r="I45" s="38"/>
      <c r="J45" s="38"/>
      <c r="K45" s="63"/>
      <c r="L45" s="64"/>
      <c r="M45" s="64"/>
      <c r="N45" s="18" t="str">
        <f>CHOOSE(AF23,"年","年","")</f>
        <v/>
      </c>
      <c r="O45" s="12"/>
      <c r="P45" s="13" t="str">
        <f>CHOOSE(AF23,"月","月","")</f>
        <v/>
      </c>
      <c r="Q45" s="12"/>
      <c r="R45" s="14" t="str">
        <f>CHOOSE(AF23,"日","日","")</f>
        <v/>
      </c>
      <c r="S45" s="37" t="str">
        <f>CHOOSE(AF23,"終了予定日","終了予定日","")</f>
        <v/>
      </c>
      <c r="T45" s="38"/>
      <c r="U45" s="38"/>
      <c r="V45" s="39"/>
      <c r="W45" s="63"/>
      <c r="X45" s="64"/>
      <c r="Y45" s="64"/>
      <c r="Z45" s="13" t="str">
        <f>CHOOSE(AF23,"年","年","")</f>
        <v/>
      </c>
      <c r="AA45" s="12"/>
      <c r="AB45" s="13" t="str">
        <f>CHOOSE(AF23,"月","月","")</f>
        <v/>
      </c>
      <c r="AC45" s="12"/>
      <c r="AD45" s="14" t="str">
        <f>CHOOSE(AF23,"日","日","")</f>
        <v/>
      </c>
    </row>
    <row r="46" spans="1:35" ht="15" customHeight="1" x14ac:dyDescent="0.55000000000000004">
      <c r="A46" s="3"/>
    </row>
    <row r="47" spans="1:35" ht="15" customHeight="1" x14ac:dyDescent="0.55000000000000004">
      <c r="A47" s="3"/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8" customHeight="1" x14ac:dyDescent="0.55000000000000004"/>
  </sheetData>
  <sheetProtection algorithmName="SHA-512" hashValue="u31nQyfaGZarJ3mXD8aRyFK9WEzYamwCL4iNEKGzMufyvB5Cxf85D6j2H9/2etkRm1w8AQ5A1a1Mvq8k4BWVZA==" saltValue="D23pJ310FvG0nsAKFwkavg==" spinCount="100000" sheet="1" objects="1" scenarios="1"/>
  <mergeCells count="111">
    <mergeCell ref="A3:AD3"/>
    <mergeCell ref="A5:AD5"/>
    <mergeCell ref="A6:AD6"/>
    <mergeCell ref="A44:AD44"/>
    <mergeCell ref="A45:F45"/>
    <mergeCell ref="G45:J45"/>
    <mergeCell ref="K45:M45"/>
    <mergeCell ref="S45:V45"/>
    <mergeCell ref="W45:Y45"/>
    <mergeCell ref="A41:R41"/>
    <mergeCell ref="S41:AC41"/>
    <mergeCell ref="A42:F43"/>
    <mergeCell ref="G42:L43"/>
    <mergeCell ref="M42:R42"/>
    <mergeCell ref="S42:AD42"/>
    <mergeCell ref="M43:R43"/>
    <mergeCell ref="T43:AD43"/>
    <mergeCell ref="C37:L38"/>
    <mergeCell ref="M37:R38"/>
    <mergeCell ref="S37:T38"/>
    <mergeCell ref="U37:AC38"/>
    <mergeCell ref="AD37:AD38"/>
    <mergeCell ref="C39:R39"/>
    <mergeCell ref="S39:T40"/>
    <mergeCell ref="U28:AC28"/>
    <mergeCell ref="U29:AD29"/>
    <mergeCell ref="U39:AC40"/>
    <mergeCell ref="AD39:AD40"/>
    <mergeCell ref="C40:R40"/>
    <mergeCell ref="C34:R34"/>
    <mergeCell ref="S34:T34"/>
    <mergeCell ref="U34:AC34"/>
    <mergeCell ref="C35:L36"/>
    <mergeCell ref="M35:R35"/>
    <mergeCell ref="S35:T35"/>
    <mergeCell ref="U35:AC35"/>
    <mergeCell ref="M36:R36"/>
    <mergeCell ref="S36:T36"/>
    <mergeCell ref="U36:AC36"/>
    <mergeCell ref="A30:B40"/>
    <mergeCell ref="C30:R30"/>
    <mergeCell ref="S30:AD30"/>
    <mergeCell ref="C31:R32"/>
    <mergeCell ref="S31:V31"/>
    <mergeCell ref="W31:Z31"/>
    <mergeCell ref="A25:B29"/>
    <mergeCell ref="C25:N25"/>
    <mergeCell ref="O25:R25"/>
    <mergeCell ref="S25:AC25"/>
    <mergeCell ref="C26:N26"/>
    <mergeCell ref="O26:R26"/>
    <mergeCell ref="S26:AC26"/>
    <mergeCell ref="C27:R27"/>
    <mergeCell ref="S27:T27"/>
    <mergeCell ref="U27:AC27"/>
    <mergeCell ref="AA31:AD31"/>
    <mergeCell ref="S32:U32"/>
    <mergeCell ref="W32:Y32"/>
    <mergeCell ref="AA32:AC32"/>
    <mergeCell ref="C33:R33"/>
    <mergeCell ref="S33:AC33"/>
    <mergeCell ref="C28:R29"/>
    <mergeCell ref="S28:T29"/>
    <mergeCell ref="A21:AD21"/>
    <mergeCell ref="A22:F22"/>
    <mergeCell ref="G22:AD22"/>
    <mergeCell ref="A23:F23"/>
    <mergeCell ref="G23:AD23"/>
    <mergeCell ref="A24:F24"/>
    <mergeCell ref="G24:J24"/>
    <mergeCell ref="K24:M24"/>
    <mergeCell ref="S24:V24"/>
    <mergeCell ref="W24:Y24"/>
    <mergeCell ref="AC16:AD16"/>
    <mergeCell ref="A17:F17"/>
    <mergeCell ref="G17:AD17"/>
    <mergeCell ref="A18:F18"/>
    <mergeCell ref="G18:AD18"/>
    <mergeCell ref="A19:F19"/>
    <mergeCell ref="G19:J19"/>
    <mergeCell ref="K19:R19"/>
    <mergeCell ref="S19:V19"/>
    <mergeCell ref="W19:AD19"/>
    <mergeCell ref="A16:F16"/>
    <mergeCell ref="G16:K16"/>
    <mergeCell ref="L16:R16"/>
    <mergeCell ref="S16:T16"/>
    <mergeCell ref="U16:Y16"/>
    <mergeCell ref="Z16:AB16"/>
    <mergeCell ref="A8:F8"/>
    <mergeCell ref="G8:K8"/>
    <mergeCell ref="L8:R8"/>
    <mergeCell ref="S8:T8"/>
    <mergeCell ref="U8:Y8"/>
    <mergeCell ref="Z8:AB8"/>
    <mergeCell ref="AC8:AD8"/>
    <mergeCell ref="A13:AD13"/>
    <mergeCell ref="A14:F15"/>
    <mergeCell ref="G14:K14"/>
    <mergeCell ref="L14:AD14"/>
    <mergeCell ref="G15:K15"/>
    <mergeCell ref="L15:AD15"/>
    <mergeCell ref="A9:F9"/>
    <mergeCell ref="G9:AD9"/>
    <mergeCell ref="A10:F10"/>
    <mergeCell ref="G10:AD10"/>
    <mergeCell ref="A11:F11"/>
    <mergeCell ref="G11:J11"/>
    <mergeCell ref="K11:R11"/>
    <mergeCell ref="S11:V11"/>
    <mergeCell ref="W11:AD11"/>
  </mergeCells>
  <phoneticPr fontId="2"/>
  <conditionalFormatting sqref="S32:V32">
    <cfRule type="expression" dxfId="23" priority="6">
      <formula>$S$31="アンペア"</formula>
    </cfRule>
  </conditionalFormatting>
  <conditionalFormatting sqref="M42:R42">
    <cfRule type="expression" dxfId="22" priority="5">
      <formula>$AF$42=2</formula>
    </cfRule>
  </conditionalFormatting>
  <conditionalFormatting sqref="M43:R43">
    <cfRule type="expression" dxfId="21" priority="4">
      <formula>$AF$42=2</formula>
    </cfRule>
  </conditionalFormatting>
  <conditionalFormatting sqref="S42:AD42">
    <cfRule type="expression" dxfId="20" priority="3">
      <formula>$AF$42=2</formula>
    </cfRule>
  </conditionalFormatting>
  <conditionalFormatting sqref="A45:AD45">
    <cfRule type="expression" dxfId="19" priority="2">
      <formula>$AF$23=3</formula>
    </cfRule>
  </conditionalFormatting>
  <conditionalFormatting sqref="S43:AD43">
    <cfRule type="expression" dxfId="18" priority="1">
      <formula>$AF$42=2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5:AC26" xr:uid="{3BBE4C5C-EF22-424A-8318-0AF9F45B1FE4}">
      <formula1>S25*10=INT(S25*10)</formula1>
    </dataValidation>
    <dataValidation type="list" allowBlank="1" showInputMessage="1" showErrorMessage="1" sqref="G9:AD9 G17:AD17" xr:uid="{0CF5602D-314B-4E49-843E-B7B0D16B7334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2:AC32" xr:uid="{D5B3A687-A7BD-49CD-9E4B-A9763D40393F}">
      <formula1>AA32*100=INT(AA32*100)</formula1>
    </dataValidation>
  </dataValidations>
  <pageMargins left="1.1023622047244095" right="0.19685039370078741" top="0.55118110236220474" bottom="0.35433070866141736" header="0.31496062992125984" footer="0.31496062992125984"/>
  <pageSetup paperSize="9" scale="7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05" r:id="rId4" name="オンサイトPPAモデル">
              <controlPr defaultSize="0" autoFill="0" autoLine="0" autoPict="0">
                <anchor moveWithCells="1">
                  <from>
                    <xdr:col>18</xdr:col>
                    <xdr:colOff>184150</xdr:colOff>
                    <xdr:row>22</xdr:row>
                    <xdr:rowOff>12700</xdr:rowOff>
                  </from>
                  <to>
                    <xdr:col>24</xdr:col>
                    <xdr:colOff>95250</xdr:colOff>
                    <xdr:row>22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6" r:id="rId5" name="リースモデル">
              <controlPr defaultSize="0" autoFill="0" autoLine="0" autoPict="0">
                <anchor moveWithCells="1">
                  <from>
                    <xdr:col>15</xdr:col>
                    <xdr:colOff>31750</xdr:colOff>
                    <xdr:row>22</xdr:row>
                    <xdr:rowOff>12700</xdr:rowOff>
                  </from>
                  <to>
                    <xdr:col>18</xdr:col>
                    <xdr:colOff>171450</xdr:colOff>
                    <xdr:row>22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7" r:id="rId6" name="自社購入">
              <controlPr defaultSize="0" autoFill="0" autoLine="0" autoPict="0">
                <anchor moveWithCells="1">
                  <from>
                    <xdr:col>11</xdr:col>
                    <xdr:colOff>152400</xdr:colOff>
                    <xdr:row>22</xdr:row>
                    <xdr:rowOff>12700</xdr:rowOff>
                  </from>
                  <to>
                    <xdr:col>14</xdr:col>
                    <xdr:colOff>222250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8" r:id="rId7" name="Group Box 4">
              <controlPr defaultSize="0" autoFill="0" autoPict="0">
                <anchor moveWithCells="1">
                  <from>
                    <xdr:col>10</xdr:col>
                    <xdr:colOff>12700</xdr:colOff>
                    <xdr:row>21</xdr:row>
                    <xdr:rowOff>171450</xdr:rowOff>
                  </from>
                  <to>
                    <xdr:col>26</xdr:col>
                    <xdr:colOff>114300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09" r:id="rId8" name="Option Button 5">
              <controlPr defaultSize="0" autoFill="0" autoLine="0" autoPict="0">
                <anchor moveWithCells="1">
                  <from>
                    <xdr:col>6</xdr:col>
                    <xdr:colOff>146050</xdr:colOff>
                    <xdr:row>41</xdr:row>
                    <xdr:rowOff>127000</xdr:rowOff>
                  </from>
                  <to>
                    <xdr:col>9</xdr:col>
                    <xdr:colOff>88900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0" r:id="rId9" name="Option Button 6">
              <controlPr defaultSize="0" autoFill="0" autoLine="0" autoPict="0">
                <anchor moveWithCells="1">
                  <from>
                    <xdr:col>9</xdr:col>
                    <xdr:colOff>57150</xdr:colOff>
                    <xdr:row>41</xdr:row>
                    <xdr:rowOff>127000</xdr:rowOff>
                  </from>
                  <to>
                    <xdr:col>11</xdr:col>
                    <xdr:colOff>228600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1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40</xdr:row>
                    <xdr:rowOff>247650</xdr:rowOff>
                  </from>
                  <to>
                    <xdr:col>13</xdr:col>
                    <xdr:colOff>19050</xdr:colOff>
                    <xdr:row>43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42</xdr:row>
                    <xdr:rowOff>25400</xdr:rowOff>
                  </from>
                  <to>
                    <xdr:col>19</xdr:col>
                    <xdr:colOff>0</xdr:colOff>
                    <xdr:row>42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3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29</xdr:row>
                    <xdr:rowOff>25400</xdr:rowOff>
                  </from>
                  <to>
                    <xdr:col>22</xdr:col>
                    <xdr:colOff>31750</xdr:colOff>
                    <xdr:row>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4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29</xdr:row>
                    <xdr:rowOff>25400</xdr:rowOff>
                  </from>
                  <to>
                    <xdr:col>25</xdr:col>
                    <xdr:colOff>82550</xdr:colOff>
                    <xdr:row>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5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29</xdr:row>
                    <xdr:rowOff>25400</xdr:rowOff>
                  </from>
                  <to>
                    <xdr:col>29</xdr:col>
                    <xdr:colOff>139700</xdr:colOff>
                    <xdr:row>29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7C9C-85DC-49D9-A720-99E3B2CF26D9}">
  <dimension ref="A1:AC83"/>
  <sheetViews>
    <sheetView tabSelected="1" view="pageBreakPreview" zoomScaleNormal="100" zoomScaleSheetLayoutView="100" workbookViewId="0">
      <selection activeCell="B8" sqref="B8:C8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15" t="s">
        <v>55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</row>
    <row r="4" spans="1:29" ht="18" customHeight="1" x14ac:dyDescent="0.55000000000000004"/>
    <row r="5" spans="1:29" ht="18" customHeight="1" x14ac:dyDescent="0.55000000000000004">
      <c r="A5" s="115" t="s">
        <v>66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</row>
    <row r="6" spans="1:29" ht="18" customHeight="1" x14ac:dyDescent="0.55000000000000004">
      <c r="B6" s="154"/>
      <c r="C6" s="154"/>
      <c r="D6" s="154"/>
      <c r="E6" s="154" t="s">
        <v>47</v>
      </c>
      <c r="F6" s="154"/>
      <c r="G6" s="154"/>
      <c r="H6" s="154"/>
      <c r="I6" s="154"/>
      <c r="J6" s="154"/>
      <c r="K6" s="154"/>
      <c r="L6" s="154"/>
      <c r="M6" s="154" t="s">
        <v>48</v>
      </c>
      <c r="N6" s="154"/>
      <c r="O6" s="154"/>
      <c r="P6" s="154"/>
      <c r="Q6" s="154"/>
      <c r="R6" s="154"/>
      <c r="S6" s="154"/>
      <c r="T6" s="154"/>
      <c r="U6" s="154" t="s">
        <v>49</v>
      </c>
      <c r="V6" s="154"/>
      <c r="W6" s="154"/>
      <c r="X6" s="154"/>
      <c r="Y6" s="154"/>
      <c r="Z6" s="154"/>
      <c r="AA6" s="154"/>
      <c r="AB6" s="154"/>
      <c r="AC6" s="154"/>
    </row>
    <row r="7" spans="1:29" ht="18" customHeight="1" x14ac:dyDescent="0.55000000000000004">
      <c r="A7" s="4"/>
      <c r="B7" s="137" t="str">
        <f>IF(入力用１!$AA$24="","",IF(入力用１!$AA$24+1=13,1,入力用１!$AA$24+1))</f>
        <v/>
      </c>
      <c r="C7" s="138"/>
      <c r="D7" s="19" t="s">
        <v>20</v>
      </c>
      <c r="E7" s="139"/>
      <c r="F7" s="139"/>
      <c r="G7" s="139"/>
      <c r="H7" s="139"/>
      <c r="I7" s="140"/>
      <c r="J7" s="140"/>
      <c r="K7" s="141" t="s">
        <v>33</v>
      </c>
      <c r="L7" s="142"/>
      <c r="M7" s="143"/>
      <c r="N7" s="143"/>
      <c r="O7" s="143"/>
      <c r="P7" s="143"/>
      <c r="Q7" s="144"/>
      <c r="R7" s="144"/>
      <c r="S7" s="141" t="s">
        <v>33</v>
      </c>
      <c r="T7" s="142"/>
      <c r="U7" s="145" t="s">
        <v>50</v>
      </c>
      <c r="V7" s="145"/>
      <c r="W7" s="145"/>
      <c r="X7" s="145"/>
      <c r="Y7" s="145"/>
      <c r="Z7" s="145"/>
      <c r="AA7" s="145"/>
      <c r="AB7" s="145"/>
      <c r="AC7" s="145"/>
    </row>
    <row r="8" spans="1:29" ht="18" customHeight="1" x14ac:dyDescent="0.55000000000000004">
      <c r="B8" s="137" t="str">
        <f>IF(B7="","",IF(B7+1=13,1,B7+1))</f>
        <v/>
      </c>
      <c r="C8" s="138"/>
      <c r="D8" s="20" t="s">
        <v>51</v>
      </c>
      <c r="E8" s="139"/>
      <c r="F8" s="139"/>
      <c r="G8" s="139"/>
      <c r="H8" s="139"/>
      <c r="I8" s="140"/>
      <c r="J8" s="140"/>
      <c r="K8" s="141" t="s">
        <v>33</v>
      </c>
      <c r="L8" s="142"/>
      <c r="M8" s="143"/>
      <c r="N8" s="143"/>
      <c r="O8" s="143"/>
      <c r="P8" s="143"/>
      <c r="Q8" s="144"/>
      <c r="R8" s="144"/>
      <c r="S8" s="141" t="s">
        <v>33</v>
      </c>
      <c r="T8" s="142"/>
      <c r="U8" s="145" t="s">
        <v>50</v>
      </c>
      <c r="V8" s="145"/>
      <c r="W8" s="145"/>
      <c r="X8" s="145"/>
      <c r="Y8" s="145"/>
      <c r="Z8" s="145"/>
      <c r="AA8" s="145"/>
      <c r="AB8" s="145"/>
      <c r="AC8" s="145"/>
    </row>
    <row r="9" spans="1:29" ht="18" customHeight="1" x14ac:dyDescent="0.55000000000000004">
      <c r="B9" s="137" t="str">
        <f>IF(B8="","",IF(B8+1=13,1,B8+1))</f>
        <v/>
      </c>
      <c r="C9" s="138"/>
      <c r="D9" s="19" t="s">
        <v>52</v>
      </c>
      <c r="E9" s="139"/>
      <c r="F9" s="139"/>
      <c r="G9" s="139"/>
      <c r="H9" s="139"/>
      <c r="I9" s="140"/>
      <c r="J9" s="140"/>
      <c r="K9" s="141" t="s">
        <v>33</v>
      </c>
      <c r="L9" s="142"/>
      <c r="M9" s="143"/>
      <c r="N9" s="143"/>
      <c r="O9" s="143"/>
      <c r="P9" s="143"/>
      <c r="Q9" s="144"/>
      <c r="R9" s="144"/>
      <c r="S9" s="141" t="s">
        <v>33</v>
      </c>
      <c r="T9" s="142"/>
      <c r="U9" s="145" t="s">
        <v>50</v>
      </c>
      <c r="V9" s="145"/>
      <c r="W9" s="145"/>
      <c r="X9" s="145"/>
      <c r="Y9" s="145"/>
      <c r="Z9" s="145"/>
      <c r="AA9" s="145"/>
      <c r="AB9" s="145"/>
      <c r="AC9" s="145"/>
    </row>
    <row r="10" spans="1:29" ht="18" customHeight="1" x14ac:dyDescent="0.55000000000000004">
      <c r="B10" s="137" t="str">
        <f t="shared" ref="B10:B18" si="0">IF(B9="","",IF(B9+1=13,1,B9+1))</f>
        <v/>
      </c>
      <c r="C10" s="138"/>
      <c r="D10" s="20" t="s">
        <v>52</v>
      </c>
      <c r="E10" s="139"/>
      <c r="F10" s="139"/>
      <c r="G10" s="139"/>
      <c r="H10" s="139"/>
      <c r="I10" s="140"/>
      <c r="J10" s="140"/>
      <c r="K10" s="141" t="s">
        <v>33</v>
      </c>
      <c r="L10" s="142"/>
      <c r="M10" s="143"/>
      <c r="N10" s="143"/>
      <c r="O10" s="143"/>
      <c r="P10" s="143"/>
      <c r="Q10" s="144"/>
      <c r="R10" s="144"/>
      <c r="S10" s="141" t="s">
        <v>33</v>
      </c>
      <c r="T10" s="142"/>
      <c r="U10" s="145" t="s">
        <v>50</v>
      </c>
      <c r="V10" s="145"/>
      <c r="W10" s="145"/>
      <c r="X10" s="145"/>
      <c r="Y10" s="145"/>
      <c r="Z10" s="145"/>
      <c r="AA10" s="145"/>
      <c r="AB10" s="145"/>
      <c r="AC10" s="145"/>
    </row>
    <row r="11" spans="1:29" ht="18" customHeight="1" x14ac:dyDescent="0.55000000000000004">
      <c r="B11" s="137" t="str">
        <f t="shared" si="0"/>
        <v/>
      </c>
      <c r="C11" s="138"/>
      <c r="D11" s="19" t="s">
        <v>52</v>
      </c>
      <c r="E11" s="139"/>
      <c r="F11" s="139"/>
      <c r="G11" s="139"/>
      <c r="H11" s="139"/>
      <c r="I11" s="140"/>
      <c r="J11" s="140"/>
      <c r="K11" s="141" t="s">
        <v>33</v>
      </c>
      <c r="L11" s="142"/>
      <c r="M11" s="143"/>
      <c r="N11" s="143"/>
      <c r="O11" s="143"/>
      <c r="P11" s="143"/>
      <c r="Q11" s="144"/>
      <c r="R11" s="144"/>
      <c r="S11" s="141" t="s">
        <v>33</v>
      </c>
      <c r="T11" s="142"/>
      <c r="U11" s="145" t="s">
        <v>50</v>
      </c>
      <c r="V11" s="145"/>
      <c r="W11" s="145"/>
      <c r="X11" s="145"/>
      <c r="Y11" s="145"/>
      <c r="Z11" s="145"/>
      <c r="AA11" s="145"/>
      <c r="AB11" s="145"/>
      <c r="AC11" s="145"/>
    </row>
    <row r="12" spans="1:29" ht="18" customHeight="1" x14ac:dyDescent="0.55000000000000004">
      <c r="B12" s="137" t="str">
        <f t="shared" si="0"/>
        <v/>
      </c>
      <c r="C12" s="138"/>
      <c r="D12" s="20" t="s">
        <v>52</v>
      </c>
      <c r="E12" s="139"/>
      <c r="F12" s="139"/>
      <c r="G12" s="139"/>
      <c r="H12" s="139"/>
      <c r="I12" s="140"/>
      <c r="J12" s="140"/>
      <c r="K12" s="141" t="s">
        <v>33</v>
      </c>
      <c r="L12" s="142"/>
      <c r="M12" s="143"/>
      <c r="N12" s="143"/>
      <c r="O12" s="143"/>
      <c r="P12" s="143"/>
      <c r="Q12" s="144"/>
      <c r="R12" s="144"/>
      <c r="S12" s="141" t="s">
        <v>33</v>
      </c>
      <c r="T12" s="142"/>
      <c r="U12" s="145" t="s">
        <v>50</v>
      </c>
      <c r="V12" s="145"/>
      <c r="W12" s="145"/>
      <c r="X12" s="145"/>
      <c r="Y12" s="145"/>
      <c r="Z12" s="145"/>
      <c r="AA12" s="145"/>
      <c r="AB12" s="145"/>
      <c r="AC12" s="145"/>
    </row>
    <row r="13" spans="1:29" ht="18" customHeight="1" x14ac:dyDescent="0.55000000000000004">
      <c r="B13" s="137" t="str">
        <f t="shared" si="0"/>
        <v/>
      </c>
      <c r="C13" s="138"/>
      <c r="D13" s="19" t="s">
        <v>52</v>
      </c>
      <c r="E13" s="139"/>
      <c r="F13" s="139"/>
      <c r="G13" s="139"/>
      <c r="H13" s="139"/>
      <c r="I13" s="140"/>
      <c r="J13" s="140"/>
      <c r="K13" s="141" t="s">
        <v>33</v>
      </c>
      <c r="L13" s="142"/>
      <c r="M13" s="143"/>
      <c r="N13" s="143"/>
      <c r="O13" s="143"/>
      <c r="P13" s="143"/>
      <c r="Q13" s="144"/>
      <c r="R13" s="144"/>
      <c r="S13" s="141" t="s">
        <v>33</v>
      </c>
      <c r="T13" s="142"/>
      <c r="U13" s="145" t="s">
        <v>50</v>
      </c>
      <c r="V13" s="145"/>
      <c r="W13" s="145"/>
      <c r="X13" s="145"/>
      <c r="Y13" s="145"/>
      <c r="Z13" s="145"/>
      <c r="AA13" s="145"/>
      <c r="AB13" s="145"/>
      <c r="AC13" s="145"/>
    </row>
    <row r="14" spans="1:29" ht="18" customHeight="1" x14ac:dyDescent="0.55000000000000004">
      <c r="B14" s="137" t="str">
        <f t="shared" si="0"/>
        <v/>
      </c>
      <c r="C14" s="138"/>
      <c r="D14" s="20" t="s">
        <v>52</v>
      </c>
      <c r="E14" s="139"/>
      <c r="F14" s="139"/>
      <c r="G14" s="139"/>
      <c r="H14" s="139"/>
      <c r="I14" s="140"/>
      <c r="J14" s="140"/>
      <c r="K14" s="141" t="s">
        <v>33</v>
      </c>
      <c r="L14" s="142"/>
      <c r="M14" s="143"/>
      <c r="N14" s="143"/>
      <c r="O14" s="143"/>
      <c r="P14" s="143"/>
      <c r="Q14" s="144"/>
      <c r="R14" s="144"/>
      <c r="S14" s="141" t="s">
        <v>33</v>
      </c>
      <c r="T14" s="142"/>
      <c r="U14" s="145" t="s">
        <v>50</v>
      </c>
      <c r="V14" s="145"/>
      <c r="W14" s="145"/>
      <c r="X14" s="145"/>
      <c r="Y14" s="145"/>
      <c r="Z14" s="145"/>
      <c r="AA14" s="145"/>
      <c r="AB14" s="145"/>
      <c r="AC14" s="145"/>
    </row>
    <row r="15" spans="1:29" ht="18" customHeight="1" x14ac:dyDescent="0.55000000000000004">
      <c r="B15" s="137" t="str">
        <f t="shared" si="0"/>
        <v/>
      </c>
      <c r="C15" s="138"/>
      <c r="D15" s="19" t="s">
        <v>52</v>
      </c>
      <c r="E15" s="139"/>
      <c r="F15" s="139"/>
      <c r="G15" s="139"/>
      <c r="H15" s="139"/>
      <c r="I15" s="140"/>
      <c r="J15" s="140"/>
      <c r="K15" s="141" t="s">
        <v>33</v>
      </c>
      <c r="L15" s="142"/>
      <c r="M15" s="143"/>
      <c r="N15" s="143"/>
      <c r="O15" s="143"/>
      <c r="P15" s="143"/>
      <c r="Q15" s="144"/>
      <c r="R15" s="144"/>
      <c r="S15" s="141" t="s">
        <v>33</v>
      </c>
      <c r="T15" s="142"/>
      <c r="U15" s="145" t="s">
        <v>50</v>
      </c>
      <c r="V15" s="145"/>
      <c r="W15" s="145"/>
      <c r="X15" s="145"/>
      <c r="Y15" s="145"/>
      <c r="Z15" s="145"/>
      <c r="AA15" s="145"/>
      <c r="AB15" s="145"/>
      <c r="AC15" s="145"/>
    </row>
    <row r="16" spans="1:29" ht="18" customHeight="1" x14ac:dyDescent="0.55000000000000004">
      <c r="B16" s="137" t="str">
        <f t="shared" si="0"/>
        <v/>
      </c>
      <c r="C16" s="138"/>
      <c r="D16" s="20" t="s">
        <v>52</v>
      </c>
      <c r="E16" s="139"/>
      <c r="F16" s="139"/>
      <c r="G16" s="139"/>
      <c r="H16" s="139"/>
      <c r="I16" s="140"/>
      <c r="J16" s="140"/>
      <c r="K16" s="141" t="s">
        <v>33</v>
      </c>
      <c r="L16" s="142"/>
      <c r="M16" s="143"/>
      <c r="N16" s="143"/>
      <c r="O16" s="143"/>
      <c r="P16" s="143"/>
      <c r="Q16" s="144"/>
      <c r="R16" s="144"/>
      <c r="S16" s="141" t="s">
        <v>33</v>
      </c>
      <c r="T16" s="142"/>
      <c r="U16" s="145" t="s">
        <v>50</v>
      </c>
      <c r="V16" s="145"/>
      <c r="W16" s="145"/>
      <c r="X16" s="145"/>
      <c r="Y16" s="145"/>
      <c r="Z16" s="145"/>
      <c r="AA16" s="145"/>
      <c r="AB16" s="145"/>
      <c r="AC16" s="145"/>
    </row>
    <row r="17" spans="2:29" ht="18" customHeight="1" x14ac:dyDescent="0.55000000000000004">
      <c r="B17" s="137" t="str">
        <f t="shared" si="0"/>
        <v/>
      </c>
      <c r="C17" s="138"/>
      <c r="D17" s="19" t="s">
        <v>52</v>
      </c>
      <c r="E17" s="139"/>
      <c r="F17" s="139"/>
      <c r="G17" s="139"/>
      <c r="H17" s="139"/>
      <c r="I17" s="140"/>
      <c r="J17" s="140"/>
      <c r="K17" s="141" t="s">
        <v>33</v>
      </c>
      <c r="L17" s="142"/>
      <c r="M17" s="143"/>
      <c r="N17" s="143"/>
      <c r="O17" s="143"/>
      <c r="P17" s="143"/>
      <c r="Q17" s="144"/>
      <c r="R17" s="144"/>
      <c r="S17" s="141" t="s">
        <v>33</v>
      </c>
      <c r="T17" s="142"/>
      <c r="U17" s="145" t="s">
        <v>50</v>
      </c>
      <c r="V17" s="145"/>
      <c r="W17" s="145"/>
      <c r="X17" s="145"/>
      <c r="Y17" s="145"/>
      <c r="Z17" s="145"/>
      <c r="AA17" s="145"/>
      <c r="AB17" s="145"/>
      <c r="AC17" s="145"/>
    </row>
    <row r="18" spans="2:29" ht="18" customHeight="1" thickBot="1" x14ac:dyDescent="0.6">
      <c r="B18" s="146" t="str">
        <f t="shared" si="0"/>
        <v/>
      </c>
      <c r="C18" s="147"/>
      <c r="D18" s="21" t="s">
        <v>52</v>
      </c>
      <c r="E18" s="148"/>
      <c r="F18" s="148"/>
      <c r="G18" s="148"/>
      <c r="H18" s="148"/>
      <c r="I18" s="149"/>
      <c r="J18" s="149"/>
      <c r="K18" s="150" t="s">
        <v>33</v>
      </c>
      <c r="L18" s="151"/>
      <c r="M18" s="152"/>
      <c r="N18" s="152"/>
      <c r="O18" s="152"/>
      <c r="P18" s="152"/>
      <c r="Q18" s="153"/>
      <c r="R18" s="153"/>
      <c r="S18" s="150" t="s">
        <v>33</v>
      </c>
      <c r="T18" s="151"/>
      <c r="U18" s="136" t="s">
        <v>50</v>
      </c>
      <c r="V18" s="136"/>
      <c r="W18" s="136"/>
      <c r="X18" s="136"/>
      <c r="Y18" s="136"/>
      <c r="Z18" s="136"/>
      <c r="AA18" s="136"/>
      <c r="AB18" s="136"/>
      <c r="AC18" s="136"/>
    </row>
    <row r="19" spans="2:29" ht="18" customHeight="1" thickTop="1" x14ac:dyDescent="0.55000000000000004">
      <c r="B19" s="129" t="s">
        <v>53</v>
      </c>
      <c r="C19" s="129"/>
      <c r="D19" s="129"/>
      <c r="E19" s="130">
        <f>SUM(E7:J18)</f>
        <v>0</v>
      </c>
      <c r="F19" s="130"/>
      <c r="G19" s="130"/>
      <c r="H19" s="130"/>
      <c r="I19" s="131"/>
      <c r="J19" s="131"/>
      <c r="K19" s="128" t="s">
        <v>33</v>
      </c>
      <c r="L19" s="129"/>
      <c r="M19" s="132">
        <f>SUM(M7:R18)</f>
        <v>0</v>
      </c>
      <c r="N19" s="132"/>
      <c r="O19" s="132"/>
      <c r="P19" s="132"/>
      <c r="Q19" s="133"/>
      <c r="R19" s="133"/>
      <c r="S19" s="128" t="s">
        <v>33</v>
      </c>
      <c r="T19" s="129"/>
      <c r="U19" s="134" t="e">
        <f>ROUND(M19/E19*100,2)</f>
        <v>#DIV/0!</v>
      </c>
      <c r="V19" s="134"/>
      <c r="W19" s="134"/>
      <c r="X19" s="134"/>
      <c r="Y19" s="134"/>
      <c r="Z19" s="134"/>
      <c r="AA19" s="135"/>
      <c r="AB19" s="128" t="s">
        <v>54</v>
      </c>
      <c r="AC19" s="129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sheetProtection algorithmName="SHA-512" hashValue="Cbb4Ehb/7APlBnT42nc/Ya84c88boDI5NTMqSdgHj9fXQGO4wwaj8TImD7kCj1+c36IdQLEsTleZkb6hep5HMA==" saltValue="DjygWO8nfFmxtaSrLYu1Ow==" spinCount="100000" sheet="1" objects="1" scenarios="1"/>
  <mergeCells count="85">
    <mergeCell ref="A3:AC3"/>
    <mergeCell ref="A5:AC5"/>
    <mergeCell ref="B6:D6"/>
    <mergeCell ref="E6:L6"/>
    <mergeCell ref="M6:T6"/>
    <mergeCell ref="U6:AC6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AB19:AC19"/>
    <mergeCell ref="B19:D19"/>
    <mergeCell ref="E19:J19"/>
    <mergeCell ref="K19:L19"/>
    <mergeCell ref="M19:R19"/>
    <mergeCell ref="S19:T19"/>
    <mergeCell ref="U19:AA19"/>
  </mergeCells>
  <phoneticPr fontId="2"/>
  <dataValidations count="1">
    <dataValidation type="whole" operator="greaterThanOrEqual" allowBlank="1" showInputMessage="1" showErrorMessage="1" sqref="E7:J18 M7:R18" xr:uid="{D59EEE98-475D-4A9A-981D-2C135FB64B15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BD68A-E299-41AF-B6A6-FE01E0E247F0}">
  <dimension ref="A1:AC83"/>
  <sheetViews>
    <sheetView showGridLines="0" topLeftCell="A2" zoomScaleNormal="100" zoomScaleSheetLayoutView="100" workbookViewId="0">
      <selection activeCell="A3" sqref="A3:AC19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15" t="s">
        <v>55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</row>
    <row r="4" spans="1:29" ht="18" customHeight="1" x14ac:dyDescent="0.55000000000000004"/>
    <row r="5" spans="1:29" ht="18" customHeight="1" x14ac:dyDescent="0.55000000000000004">
      <c r="A5" s="115" t="s">
        <v>66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</row>
    <row r="6" spans="1:29" ht="18" customHeight="1" x14ac:dyDescent="0.55000000000000004">
      <c r="B6" s="154"/>
      <c r="C6" s="154"/>
      <c r="D6" s="154"/>
      <c r="E6" s="154" t="s">
        <v>47</v>
      </c>
      <c r="F6" s="154"/>
      <c r="G6" s="154"/>
      <c r="H6" s="154"/>
      <c r="I6" s="154"/>
      <c r="J6" s="154"/>
      <c r="K6" s="154"/>
      <c r="L6" s="154"/>
      <c r="M6" s="154" t="s">
        <v>48</v>
      </c>
      <c r="N6" s="154"/>
      <c r="O6" s="154"/>
      <c r="P6" s="154"/>
      <c r="Q6" s="154"/>
      <c r="R6" s="154"/>
      <c r="S6" s="154"/>
      <c r="T6" s="154"/>
      <c r="U6" s="154" t="s">
        <v>49</v>
      </c>
      <c r="V6" s="154"/>
      <c r="W6" s="154"/>
      <c r="X6" s="154"/>
      <c r="Y6" s="154"/>
      <c r="Z6" s="154"/>
      <c r="AA6" s="154"/>
      <c r="AB6" s="154"/>
      <c r="AC6" s="154"/>
    </row>
    <row r="7" spans="1:29" ht="18" customHeight="1" x14ac:dyDescent="0.55000000000000004">
      <c r="A7" s="4"/>
      <c r="B7" s="155">
        <v>12</v>
      </c>
      <c r="C7" s="156"/>
      <c r="D7" s="5" t="s">
        <v>20</v>
      </c>
      <c r="E7" s="157">
        <v>5700</v>
      </c>
      <c r="F7" s="157"/>
      <c r="G7" s="157"/>
      <c r="H7" s="157"/>
      <c r="I7" s="158"/>
      <c r="J7" s="158"/>
      <c r="K7" s="141" t="s">
        <v>33</v>
      </c>
      <c r="L7" s="142"/>
      <c r="M7" s="159">
        <v>4400</v>
      </c>
      <c r="N7" s="159"/>
      <c r="O7" s="159"/>
      <c r="P7" s="159"/>
      <c r="Q7" s="160"/>
      <c r="R7" s="160"/>
      <c r="S7" s="141" t="s">
        <v>33</v>
      </c>
      <c r="T7" s="142"/>
      <c r="U7" s="145" t="s">
        <v>50</v>
      </c>
      <c r="V7" s="145"/>
      <c r="W7" s="145"/>
      <c r="X7" s="145"/>
      <c r="Y7" s="145"/>
      <c r="Z7" s="145"/>
      <c r="AA7" s="145"/>
      <c r="AB7" s="145"/>
      <c r="AC7" s="145"/>
    </row>
    <row r="8" spans="1:29" ht="18" customHeight="1" x14ac:dyDescent="0.55000000000000004">
      <c r="B8" s="155">
        <v>1</v>
      </c>
      <c r="C8" s="156"/>
      <c r="D8" s="2" t="s">
        <v>51</v>
      </c>
      <c r="E8" s="157">
        <v>5600</v>
      </c>
      <c r="F8" s="157"/>
      <c r="G8" s="157"/>
      <c r="H8" s="157"/>
      <c r="I8" s="158"/>
      <c r="J8" s="158"/>
      <c r="K8" s="141" t="s">
        <v>33</v>
      </c>
      <c r="L8" s="142"/>
      <c r="M8" s="159">
        <v>4500</v>
      </c>
      <c r="N8" s="159"/>
      <c r="O8" s="159"/>
      <c r="P8" s="159"/>
      <c r="Q8" s="160"/>
      <c r="R8" s="160"/>
      <c r="S8" s="141" t="s">
        <v>33</v>
      </c>
      <c r="T8" s="142"/>
      <c r="U8" s="145" t="s">
        <v>50</v>
      </c>
      <c r="V8" s="145"/>
      <c r="W8" s="145"/>
      <c r="X8" s="145"/>
      <c r="Y8" s="145"/>
      <c r="Z8" s="145"/>
      <c r="AA8" s="145"/>
      <c r="AB8" s="145"/>
      <c r="AC8" s="145"/>
    </row>
    <row r="9" spans="1:29" ht="18" customHeight="1" x14ac:dyDescent="0.55000000000000004">
      <c r="B9" s="155">
        <v>2</v>
      </c>
      <c r="C9" s="156"/>
      <c r="D9" s="5" t="s">
        <v>52</v>
      </c>
      <c r="E9" s="157">
        <v>7000</v>
      </c>
      <c r="F9" s="157"/>
      <c r="G9" s="157"/>
      <c r="H9" s="157"/>
      <c r="I9" s="158"/>
      <c r="J9" s="158"/>
      <c r="K9" s="141" t="s">
        <v>33</v>
      </c>
      <c r="L9" s="142"/>
      <c r="M9" s="159">
        <v>5200</v>
      </c>
      <c r="N9" s="159"/>
      <c r="O9" s="159"/>
      <c r="P9" s="159"/>
      <c r="Q9" s="160"/>
      <c r="R9" s="160"/>
      <c r="S9" s="141" t="s">
        <v>33</v>
      </c>
      <c r="T9" s="142"/>
      <c r="U9" s="145" t="s">
        <v>50</v>
      </c>
      <c r="V9" s="145"/>
      <c r="W9" s="145"/>
      <c r="X9" s="145"/>
      <c r="Y9" s="145"/>
      <c r="Z9" s="145"/>
      <c r="AA9" s="145"/>
      <c r="AB9" s="145"/>
      <c r="AC9" s="145"/>
    </row>
    <row r="10" spans="1:29" ht="18" customHeight="1" x14ac:dyDescent="0.55000000000000004">
      <c r="B10" s="155">
        <v>3</v>
      </c>
      <c r="C10" s="156"/>
      <c r="D10" s="2" t="s">
        <v>52</v>
      </c>
      <c r="E10" s="157">
        <v>7300</v>
      </c>
      <c r="F10" s="157"/>
      <c r="G10" s="157"/>
      <c r="H10" s="157"/>
      <c r="I10" s="158"/>
      <c r="J10" s="158"/>
      <c r="K10" s="141" t="s">
        <v>33</v>
      </c>
      <c r="L10" s="142"/>
      <c r="M10" s="159">
        <v>5600</v>
      </c>
      <c r="N10" s="159"/>
      <c r="O10" s="159"/>
      <c r="P10" s="159"/>
      <c r="Q10" s="160"/>
      <c r="R10" s="160"/>
      <c r="S10" s="141" t="s">
        <v>33</v>
      </c>
      <c r="T10" s="142"/>
      <c r="U10" s="145" t="s">
        <v>50</v>
      </c>
      <c r="V10" s="145"/>
      <c r="W10" s="145"/>
      <c r="X10" s="145"/>
      <c r="Y10" s="145"/>
      <c r="Z10" s="145"/>
      <c r="AA10" s="145"/>
      <c r="AB10" s="145"/>
      <c r="AC10" s="145"/>
    </row>
    <row r="11" spans="1:29" ht="18" customHeight="1" x14ac:dyDescent="0.55000000000000004">
      <c r="B11" s="155">
        <v>4</v>
      </c>
      <c r="C11" s="156"/>
      <c r="D11" s="5" t="s">
        <v>52</v>
      </c>
      <c r="E11" s="157">
        <v>7600</v>
      </c>
      <c r="F11" s="157"/>
      <c r="G11" s="157"/>
      <c r="H11" s="157"/>
      <c r="I11" s="158"/>
      <c r="J11" s="158"/>
      <c r="K11" s="141" t="s">
        <v>33</v>
      </c>
      <c r="L11" s="142"/>
      <c r="M11" s="159">
        <v>5800</v>
      </c>
      <c r="N11" s="159"/>
      <c r="O11" s="159"/>
      <c r="P11" s="159"/>
      <c r="Q11" s="160"/>
      <c r="R11" s="160"/>
      <c r="S11" s="141" t="s">
        <v>33</v>
      </c>
      <c r="T11" s="142"/>
      <c r="U11" s="145" t="s">
        <v>50</v>
      </c>
      <c r="V11" s="145"/>
      <c r="W11" s="145"/>
      <c r="X11" s="145"/>
      <c r="Y11" s="145"/>
      <c r="Z11" s="145"/>
      <c r="AA11" s="145"/>
      <c r="AB11" s="145"/>
      <c r="AC11" s="145"/>
    </row>
    <row r="12" spans="1:29" ht="18" customHeight="1" x14ac:dyDescent="0.55000000000000004">
      <c r="B12" s="155">
        <v>5</v>
      </c>
      <c r="C12" s="156"/>
      <c r="D12" s="2" t="s">
        <v>52</v>
      </c>
      <c r="E12" s="157">
        <v>7700</v>
      </c>
      <c r="F12" s="157"/>
      <c r="G12" s="157"/>
      <c r="H12" s="157"/>
      <c r="I12" s="158"/>
      <c r="J12" s="158"/>
      <c r="K12" s="141" t="s">
        <v>33</v>
      </c>
      <c r="L12" s="142"/>
      <c r="M12" s="159">
        <v>5600</v>
      </c>
      <c r="N12" s="159"/>
      <c r="O12" s="159"/>
      <c r="P12" s="159"/>
      <c r="Q12" s="160"/>
      <c r="R12" s="160"/>
      <c r="S12" s="141" t="s">
        <v>33</v>
      </c>
      <c r="T12" s="142"/>
      <c r="U12" s="145" t="s">
        <v>50</v>
      </c>
      <c r="V12" s="145"/>
      <c r="W12" s="145"/>
      <c r="X12" s="145"/>
      <c r="Y12" s="145"/>
      <c r="Z12" s="145"/>
      <c r="AA12" s="145"/>
      <c r="AB12" s="145"/>
      <c r="AC12" s="145"/>
    </row>
    <row r="13" spans="1:29" ht="18" customHeight="1" x14ac:dyDescent="0.55000000000000004">
      <c r="B13" s="155">
        <v>6</v>
      </c>
      <c r="C13" s="156"/>
      <c r="D13" s="5" t="s">
        <v>52</v>
      </c>
      <c r="E13" s="157">
        <v>7600</v>
      </c>
      <c r="F13" s="157"/>
      <c r="G13" s="157"/>
      <c r="H13" s="157"/>
      <c r="I13" s="158"/>
      <c r="J13" s="158"/>
      <c r="K13" s="141" t="s">
        <v>33</v>
      </c>
      <c r="L13" s="142"/>
      <c r="M13" s="159">
        <v>6700</v>
      </c>
      <c r="N13" s="159"/>
      <c r="O13" s="159"/>
      <c r="P13" s="159"/>
      <c r="Q13" s="160"/>
      <c r="R13" s="160"/>
      <c r="S13" s="141" t="s">
        <v>33</v>
      </c>
      <c r="T13" s="142"/>
      <c r="U13" s="145" t="s">
        <v>50</v>
      </c>
      <c r="V13" s="145"/>
      <c r="W13" s="145"/>
      <c r="X13" s="145"/>
      <c r="Y13" s="145"/>
      <c r="Z13" s="145"/>
      <c r="AA13" s="145"/>
      <c r="AB13" s="145"/>
      <c r="AC13" s="145"/>
    </row>
    <row r="14" spans="1:29" ht="18" customHeight="1" x14ac:dyDescent="0.55000000000000004">
      <c r="B14" s="155">
        <v>7</v>
      </c>
      <c r="C14" s="156"/>
      <c r="D14" s="2" t="s">
        <v>52</v>
      </c>
      <c r="E14" s="157">
        <v>8400</v>
      </c>
      <c r="F14" s="157"/>
      <c r="G14" s="157"/>
      <c r="H14" s="157"/>
      <c r="I14" s="158"/>
      <c r="J14" s="158"/>
      <c r="K14" s="141" t="s">
        <v>33</v>
      </c>
      <c r="L14" s="142"/>
      <c r="M14" s="159">
        <v>6400</v>
      </c>
      <c r="N14" s="159"/>
      <c r="O14" s="159"/>
      <c r="P14" s="159"/>
      <c r="Q14" s="160"/>
      <c r="R14" s="160"/>
      <c r="S14" s="141" t="s">
        <v>33</v>
      </c>
      <c r="T14" s="142"/>
      <c r="U14" s="145" t="s">
        <v>50</v>
      </c>
      <c r="V14" s="145"/>
      <c r="W14" s="145"/>
      <c r="X14" s="145"/>
      <c r="Y14" s="145"/>
      <c r="Z14" s="145"/>
      <c r="AA14" s="145"/>
      <c r="AB14" s="145"/>
      <c r="AC14" s="145"/>
    </row>
    <row r="15" spans="1:29" ht="18" customHeight="1" x14ac:dyDescent="0.55000000000000004">
      <c r="B15" s="155">
        <v>8</v>
      </c>
      <c r="C15" s="156"/>
      <c r="D15" s="5" t="s">
        <v>52</v>
      </c>
      <c r="E15" s="157">
        <v>7800</v>
      </c>
      <c r="F15" s="157"/>
      <c r="G15" s="157"/>
      <c r="H15" s="157"/>
      <c r="I15" s="158"/>
      <c r="J15" s="158"/>
      <c r="K15" s="141" t="s">
        <v>33</v>
      </c>
      <c r="L15" s="142"/>
      <c r="M15" s="159">
        <v>5200</v>
      </c>
      <c r="N15" s="159"/>
      <c r="O15" s="159"/>
      <c r="P15" s="159"/>
      <c r="Q15" s="160"/>
      <c r="R15" s="160"/>
      <c r="S15" s="141" t="s">
        <v>33</v>
      </c>
      <c r="T15" s="142"/>
      <c r="U15" s="145" t="s">
        <v>50</v>
      </c>
      <c r="V15" s="145"/>
      <c r="W15" s="145"/>
      <c r="X15" s="145"/>
      <c r="Y15" s="145"/>
      <c r="Z15" s="145"/>
      <c r="AA15" s="145"/>
      <c r="AB15" s="145"/>
      <c r="AC15" s="145"/>
    </row>
    <row r="16" spans="1:29" ht="18" customHeight="1" x14ac:dyDescent="0.55000000000000004">
      <c r="B16" s="155">
        <v>9</v>
      </c>
      <c r="C16" s="156"/>
      <c r="D16" s="2" t="s">
        <v>52</v>
      </c>
      <c r="E16" s="157">
        <v>6100</v>
      </c>
      <c r="F16" s="157"/>
      <c r="G16" s="157"/>
      <c r="H16" s="157"/>
      <c r="I16" s="158"/>
      <c r="J16" s="158"/>
      <c r="K16" s="141" t="s">
        <v>33</v>
      </c>
      <c r="L16" s="142"/>
      <c r="M16" s="159">
        <v>5300</v>
      </c>
      <c r="N16" s="159"/>
      <c r="O16" s="159"/>
      <c r="P16" s="159"/>
      <c r="Q16" s="160"/>
      <c r="R16" s="160"/>
      <c r="S16" s="141" t="s">
        <v>33</v>
      </c>
      <c r="T16" s="142"/>
      <c r="U16" s="145" t="s">
        <v>50</v>
      </c>
      <c r="V16" s="145"/>
      <c r="W16" s="145"/>
      <c r="X16" s="145"/>
      <c r="Y16" s="145"/>
      <c r="Z16" s="145"/>
      <c r="AA16" s="145"/>
      <c r="AB16" s="145"/>
      <c r="AC16" s="145"/>
    </row>
    <row r="17" spans="2:29" ht="18" customHeight="1" x14ac:dyDescent="0.55000000000000004">
      <c r="B17" s="155">
        <v>10</v>
      </c>
      <c r="C17" s="156"/>
      <c r="D17" s="5" t="s">
        <v>52</v>
      </c>
      <c r="E17" s="157">
        <v>6200</v>
      </c>
      <c r="F17" s="157"/>
      <c r="G17" s="157"/>
      <c r="H17" s="157"/>
      <c r="I17" s="158"/>
      <c r="J17" s="158"/>
      <c r="K17" s="141" t="s">
        <v>33</v>
      </c>
      <c r="L17" s="142"/>
      <c r="M17" s="159">
        <v>4900</v>
      </c>
      <c r="N17" s="159"/>
      <c r="O17" s="159"/>
      <c r="P17" s="159"/>
      <c r="Q17" s="160"/>
      <c r="R17" s="160"/>
      <c r="S17" s="141" t="s">
        <v>33</v>
      </c>
      <c r="T17" s="142"/>
      <c r="U17" s="145" t="s">
        <v>50</v>
      </c>
      <c r="V17" s="145"/>
      <c r="W17" s="145"/>
      <c r="X17" s="145"/>
      <c r="Y17" s="145"/>
      <c r="Z17" s="145"/>
      <c r="AA17" s="145"/>
      <c r="AB17" s="145"/>
      <c r="AC17" s="145"/>
    </row>
    <row r="18" spans="2:29" ht="18" customHeight="1" thickBot="1" x14ac:dyDescent="0.6">
      <c r="B18" s="161">
        <v>11</v>
      </c>
      <c r="C18" s="162"/>
      <c r="D18" s="6" t="s">
        <v>52</v>
      </c>
      <c r="E18" s="163">
        <v>6000</v>
      </c>
      <c r="F18" s="163"/>
      <c r="G18" s="163"/>
      <c r="H18" s="163"/>
      <c r="I18" s="164"/>
      <c r="J18" s="164"/>
      <c r="K18" s="150" t="s">
        <v>33</v>
      </c>
      <c r="L18" s="151"/>
      <c r="M18" s="165">
        <v>4500</v>
      </c>
      <c r="N18" s="165"/>
      <c r="O18" s="165"/>
      <c r="P18" s="165"/>
      <c r="Q18" s="166"/>
      <c r="R18" s="166"/>
      <c r="S18" s="150" t="s">
        <v>33</v>
      </c>
      <c r="T18" s="151"/>
      <c r="U18" s="136" t="s">
        <v>50</v>
      </c>
      <c r="V18" s="136"/>
      <c r="W18" s="136"/>
      <c r="X18" s="136"/>
      <c r="Y18" s="136"/>
      <c r="Z18" s="136"/>
      <c r="AA18" s="136"/>
      <c r="AB18" s="136"/>
      <c r="AC18" s="136"/>
    </row>
    <row r="19" spans="2:29" ht="18" customHeight="1" thickTop="1" x14ac:dyDescent="0.55000000000000004">
      <c r="B19" s="129" t="s">
        <v>53</v>
      </c>
      <c r="C19" s="129"/>
      <c r="D19" s="129"/>
      <c r="E19" s="130">
        <f>SUM(E7:J18)</f>
        <v>83000</v>
      </c>
      <c r="F19" s="130"/>
      <c r="G19" s="130"/>
      <c r="H19" s="130"/>
      <c r="I19" s="131"/>
      <c r="J19" s="131"/>
      <c r="K19" s="128" t="s">
        <v>33</v>
      </c>
      <c r="L19" s="129"/>
      <c r="M19" s="132">
        <f>SUM(M7:R18)</f>
        <v>64100</v>
      </c>
      <c r="N19" s="132"/>
      <c r="O19" s="132"/>
      <c r="P19" s="132"/>
      <c r="Q19" s="133"/>
      <c r="R19" s="133"/>
      <c r="S19" s="128" t="s">
        <v>33</v>
      </c>
      <c r="T19" s="129"/>
      <c r="U19" s="134">
        <f>ROUND(M19/E19*100,2)</f>
        <v>77.23</v>
      </c>
      <c r="V19" s="134"/>
      <c r="W19" s="134"/>
      <c r="X19" s="134"/>
      <c r="Y19" s="134"/>
      <c r="Z19" s="134"/>
      <c r="AA19" s="135"/>
      <c r="AB19" s="128" t="s">
        <v>54</v>
      </c>
      <c r="AC19" s="129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mergeCells count="85">
    <mergeCell ref="A3:AC3"/>
    <mergeCell ref="A5:AC5"/>
    <mergeCell ref="B6:D6"/>
    <mergeCell ref="E6:L6"/>
    <mergeCell ref="M6:T6"/>
    <mergeCell ref="U6:AC6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AB19:AC19"/>
    <mergeCell ref="B19:D19"/>
    <mergeCell ref="E19:J19"/>
    <mergeCell ref="K19:L19"/>
    <mergeCell ref="M19:R19"/>
    <mergeCell ref="S19:T19"/>
    <mergeCell ref="U19:AA19"/>
  </mergeCells>
  <phoneticPr fontId="2"/>
  <dataValidations count="1">
    <dataValidation type="whole" operator="greaterThanOrEqual" allowBlank="1" showInputMessage="1" showErrorMessage="1" sqref="E7:J18 M7:R18" xr:uid="{6BC94648-11FE-492E-B5A3-7C0A60544BEA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B2F46-7BD2-4FEE-8074-628BAA6541CB}">
  <sheetPr>
    <pageSetUpPr fitToPage="1"/>
  </sheetPr>
  <dimension ref="A1:AI51"/>
  <sheetViews>
    <sheetView showZeros="0" view="pageBreakPreview" topLeftCell="A8" zoomScale="70" zoomScaleNormal="100" zoomScaleSheetLayoutView="70" workbookViewId="0">
      <selection activeCell="S41" sqref="S41:AC41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0</v>
      </c>
    </row>
    <row r="2" spans="1:30" ht="18" customHeight="1" x14ac:dyDescent="0.55000000000000004"/>
    <row r="3" spans="1:30" ht="18" customHeight="1" x14ac:dyDescent="0.55000000000000004">
      <c r="A3" s="11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115" t="s">
        <v>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</row>
    <row r="6" spans="1:30" ht="18" customHeight="1" x14ac:dyDescent="0.55000000000000004">
      <c r="A6" s="115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</row>
    <row r="7" spans="1:30" ht="6" customHeight="1" x14ac:dyDescent="0.55000000000000004"/>
    <row r="8" spans="1:30" ht="23.15" customHeight="1" x14ac:dyDescent="0.55000000000000004">
      <c r="A8" s="26" t="s">
        <v>4</v>
      </c>
      <c r="B8" s="26"/>
      <c r="C8" s="26"/>
      <c r="D8" s="26"/>
      <c r="E8" s="26"/>
      <c r="F8" s="26"/>
      <c r="G8" s="27" t="s">
        <v>5</v>
      </c>
      <c r="H8" s="27"/>
      <c r="I8" s="27"/>
      <c r="J8" s="27"/>
      <c r="K8" s="27"/>
      <c r="L8" s="28">
        <v>100000000</v>
      </c>
      <c r="M8" s="29"/>
      <c r="N8" s="29"/>
      <c r="O8" s="29"/>
      <c r="P8" s="29"/>
      <c r="Q8" s="29"/>
      <c r="R8" s="29"/>
      <c r="S8" s="30" t="s">
        <v>6</v>
      </c>
      <c r="T8" s="31"/>
      <c r="U8" s="32" t="s">
        <v>7</v>
      </c>
      <c r="V8" s="32"/>
      <c r="W8" s="32"/>
      <c r="X8" s="32"/>
      <c r="Y8" s="32"/>
      <c r="Z8" s="28">
        <v>280</v>
      </c>
      <c r="AA8" s="29"/>
      <c r="AB8" s="29"/>
      <c r="AC8" s="30" t="s">
        <v>8</v>
      </c>
      <c r="AD8" s="31"/>
    </row>
    <row r="9" spans="1:30" ht="23.15" customHeight="1" x14ac:dyDescent="0.55000000000000004">
      <c r="A9" s="32" t="s">
        <v>9</v>
      </c>
      <c r="B9" s="32"/>
      <c r="C9" s="32"/>
      <c r="D9" s="32"/>
      <c r="E9" s="32"/>
      <c r="F9" s="32"/>
      <c r="G9" s="43" t="s">
        <v>67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</row>
    <row r="10" spans="1:30" ht="23.15" customHeight="1" x14ac:dyDescent="0.55000000000000004">
      <c r="A10" s="32" t="s">
        <v>10</v>
      </c>
      <c r="B10" s="32"/>
      <c r="C10" s="32"/>
      <c r="D10" s="32"/>
      <c r="E10" s="32"/>
      <c r="F10" s="32"/>
      <c r="G10" s="43" t="s">
        <v>56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</row>
    <row r="11" spans="1:30" ht="23.15" customHeight="1" x14ac:dyDescent="0.55000000000000004">
      <c r="A11" s="32" t="s">
        <v>11</v>
      </c>
      <c r="B11" s="32"/>
      <c r="C11" s="32"/>
      <c r="D11" s="32"/>
      <c r="E11" s="32"/>
      <c r="F11" s="32"/>
      <c r="G11" s="44" t="s">
        <v>58</v>
      </c>
      <c r="H11" s="45"/>
      <c r="I11" s="45"/>
      <c r="J11" s="46"/>
      <c r="K11" s="47" t="s">
        <v>57</v>
      </c>
      <c r="L11" s="48"/>
      <c r="M11" s="48"/>
      <c r="N11" s="48"/>
      <c r="O11" s="48"/>
      <c r="P11" s="48"/>
      <c r="Q11" s="48"/>
      <c r="R11" s="49"/>
      <c r="S11" s="44" t="s">
        <v>59</v>
      </c>
      <c r="T11" s="45"/>
      <c r="U11" s="45"/>
      <c r="V11" s="46"/>
      <c r="W11" s="50" t="s">
        <v>60</v>
      </c>
      <c r="X11" s="51"/>
      <c r="Y11" s="51"/>
      <c r="Z11" s="51"/>
      <c r="AA11" s="51"/>
      <c r="AB11" s="51"/>
      <c r="AC11" s="51"/>
      <c r="AD11" s="52"/>
    </row>
    <row r="12" spans="1:30" ht="15.65" customHeight="1" x14ac:dyDescent="0.55000000000000004">
      <c r="A12" s="8"/>
      <c r="B12" s="8"/>
      <c r="C12" s="8"/>
      <c r="D12" s="8"/>
      <c r="E12" s="8"/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25" customHeight="1" x14ac:dyDescent="0.55000000000000004">
      <c r="A13" s="33" t="s">
        <v>12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5"/>
    </row>
    <row r="14" spans="1:30" ht="23.15" customHeight="1" x14ac:dyDescent="0.55000000000000004">
      <c r="A14" s="36" t="s">
        <v>13</v>
      </c>
      <c r="B14" s="36"/>
      <c r="C14" s="36"/>
      <c r="D14" s="36"/>
      <c r="E14" s="36"/>
      <c r="F14" s="36"/>
      <c r="G14" s="37" t="s">
        <v>14</v>
      </c>
      <c r="H14" s="38"/>
      <c r="I14" s="38"/>
      <c r="J14" s="38"/>
      <c r="K14" s="39"/>
      <c r="L14" s="40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2"/>
    </row>
    <row r="15" spans="1:30" ht="23.15" customHeight="1" x14ac:dyDescent="0.55000000000000004">
      <c r="A15" s="36"/>
      <c r="B15" s="36"/>
      <c r="C15" s="36"/>
      <c r="D15" s="36"/>
      <c r="E15" s="36"/>
      <c r="F15" s="36"/>
      <c r="G15" s="27" t="s">
        <v>15</v>
      </c>
      <c r="H15" s="27"/>
      <c r="I15" s="27"/>
      <c r="J15" s="27"/>
      <c r="K15" s="27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</row>
    <row r="16" spans="1:30" ht="23.15" customHeight="1" x14ac:dyDescent="0.55000000000000004">
      <c r="A16" s="26" t="s">
        <v>4</v>
      </c>
      <c r="B16" s="26"/>
      <c r="C16" s="26"/>
      <c r="D16" s="26"/>
      <c r="E16" s="26"/>
      <c r="F16" s="26"/>
      <c r="G16" s="27" t="s">
        <v>5</v>
      </c>
      <c r="H16" s="27"/>
      <c r="I16" s="27"/>
      <c r="J16" s="27"/>
      <c r="K16" s="27"/>
      <c r="L16" s="40"/>
      <c r="M16" s="41"/>
      <c r="N16" s="41"/>
      <c r="O16" s="41"/>
      <c r="P16" s="41"/>
      <c r="Q16" s="41"/>
      <c r="R16" s="41"/>
      <c r="S16" s="30" t="s">
        <v>6</v>
      </c>
      <c r="T16" s="31"/>
      <c r="U16" s="32" t="s">
        <v>7</v>
      </c>
      <c r="V16" s="32"/>
      <c r="W16" s="32"/>
      <c r="X16" s="32"/>
      <c r="Y16" s="32"/>
      <c r="Z16" s="40"/>
      <c r="AA16" s="41"/>
      <c r="AB16" s="41"/>
      <c r="AC16" s="30" t="s">
        <v>8</v>
      </c>
      <c r="AD16" s="31"/>
    </row>
    <row r="17" spans="1:32" ht="23.15" customHeight="1" x14ac:dyDescent="0.55000000000000004">
      <c r="A17" s="32" t="s">
        <v>9</v>
      </c>
      <c r="B17" s="32"/>
      <c r="C17" s="32"/>
      <c r="D17" s="32"/>
      <c r="E17" s="32"/>
      <c r="F17" s="32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</row>
    <row r="18" spans="1:32" ht="23.15" customHeight="1" x14ac:dyDescent="0.55000000000000004">
      <c r="A18" s="32" t="s">
        <v>10</v>
      </c>
      <c r="B18" s="32"/>
      <c r="C18" s="32"/>
      <c r="D18" s="32"/>
      <c r="E18" s="32"/>
      <c r="F18" s="32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</row>
    <row r="19" spans="1:32" ht="23.15" customHeight="1" x14ac:dyDescent="0.55000000000000004">
      <c r="A19" s="32" t="s">
        <v>11</v>
      </c>
      <c r="B19" s="32"/>
      <c r="C19" s="32"/>
      <c r="D19" s="32"/>
      <c r="E19" s="32"/>
      <c r="F19" s="32"/>
      <c r="G19" s="44" t="s">
        <v>58</v>
      </c>
      <c r="H19" s="45"/>
      <c r="I19" s="45"/>
      <c r="J19" s="46"/>
      <c r="K19" s="47"/>
      <c r="L19" s="48"/>
      <c r="M19" s="48"/>
      <c r="N19" s="48"/>
      <c r="O19" s="48"/>
      <c r="P19" s="48"/>
      <c r="Q19" s="48"/>
      <c r="R19" s="49"/>
      <c r="S19" s="44" t="s">
        <v>59</v>
      </c>
      <c r="T19" s="45"/>
      <c r="U19" s="45"/>
      <c r="V19" s="46"/>
      <c r="W19" s="50"/>
      <c r="X19" s="51"/>
      <c r="Y19" s="51"/>
      <c r="Z19" s="51"/>
      <c r="AA19" s="51"/>
      <c r="AB19" s="51"/>
      <c r="AC19" s="51"/>
      <c r="AD19" s="52"/>
    </row>
    <row r="20" spans="1:32" ht="15.5" customHeight="1" x14ac:dyDescent="0.55000000000000004"/>
    <row r="21" spans="1:32" ht="25" customHeight="1" x14ac:dyDescent="0.55000000000000004">
      <c r="A21" s="53" t="s">
        <v>16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</row>
    <row r="22" spans="1:32" ht="23.15" customHeight="1" x14ac:dyDescent="0.55000000000000004">
      <c r="A22" s="54" t="s">
        <v>17</v>
      </c>
      <c r="B22" s="55"/>
      <c r="C22" s="55"/>
      <c r="D22" s="55"/>
      <c r="E22" s="55"/>
      <c r="F22" s="56"/>
      <c r="G22" s="57" t="s">
        <v>61</v>
      </c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9"/>
    </row>
    <row r="23" spans="1:32" ht="23.15" customHeight="1" x14ac:dyDescent="0.55000000000000004">
      <c r="A23" s="54" t="s">
        <v>18</v>
      </c>
      <c r="B23" s="55"/>
      <c r="C23" s="55"/>
      <c r="D23" s="55"/>
      <c r="E23" s="55"/>
      <c r="F23" s="56"/>
      <c r="G23" s="60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2"/>
      <c r="AF23" s="16">
        <v>3</v>
      </c>
    </row>
    <row r="24" spans="1:32" ht="23.15" customHeight="1" x14ac:dyDescent="0.55000000000000004">
      <c r="A24" s="27" t="s">
        <v>64</v>
      </c>
      <c r="B24" s="27"/>
      <c r="C24" s="27"/>
      <c r="D24" s="27"/>
      <c r="E24" s="27"/>
      <c r="F24" s="27"/>
      <c r="G24" s="37" t="s">
        <v>68</v>
      </c>
      <c r="H24" s="38"/>
      <c r="I24" s="38"/>
      <c r="J24" s="38"/>
      <c r="K24" s="63">
        <v>2025</v>
      </c>
      <c r="L24" s="64"/>
      <c r="M24" s="64"/>
      <c r="N24" s="13" t="s">
        <v>19</v>
      </c>
      <c r="O24" s="12">
        <v>7</v>
      </c>
      <c r="P24" s="13" t="s">
        <v>20</v>
      </c>
      <c r="Q24" s="12">
        <v>9</v>
      </c>
      <c r="R24" s="14" t="s">
        <v>21</v>
      </c>
      <c r="S24" s="37" t="s">
        <v>69</v>
      </c>
      <c r="T24" s="38"/>
      <c r="U24" s="38"/>
      <c r="V24" s="39"/>
      <c r="W24" s="65">
        <v>2025</v>
      </c>
      <c r="X24" s="65"/>
      <c r="Y24" s="65"/>
      <c r="Z24" s="13" t="s">
        <v>19</v>
      </c>
      <c r="AA24" s="12">
        <v>11</v>
      </c>
      <c r="AB24" s="13" t="s">
        <v>20</v>
      </c>
      <c r="AC24" s="12">
        <v>30</v>
      </c>
      <c r="AD24" s="14" t="s">
        <v>21</v>
      </c>
    </row>
    <row r="25" spans="1:32" ht="23.15" customHeight="1" x14ac:dyDescent="0.55000000000000004">
      <c r="A25" s="66" t="s">
        <v>22</v>
      </c>
      <c r="B25" s="75"/>
      <c r="C25" s="81" t="s">
        <v>23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3"/>
      <c r="O25" s="84" t="s">
        <v>24</v>
      </c>
      <c r="P25" s="85"/>
      <c r="Q25" s="85"/>
      <c r="R25" s="86"/>
      <c r="S25" s="87">
        <v>63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23" t="s">
        <v>25</v>
      </c>
    </row>
    <row r="26" spans="1:32" ht="23.15" customHeight="1" x14ac:dyDescent="0.55000000000000004">
      <c r="A26" s="68"/>
      <c r="B26" s="80"/>
      <c r="C26" s="70" t="s">
        <v>26</v>
      </c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6"/>
      <c r="O26" s="84" t="s">
        <v>24</v>
      </c>
      <c r="P26" s="85"/>
      <c r="Q26" s="85"/>
      <c r="R26" s="86"/>
      <c r="S26" s="87">
        <v>33.299999999999997</v>
      </c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23" t="s">
        <v>25</v>
      </c>
    </row>
    <row r="27" spans="1:32" ht="23.15" customHeight="1" x14ac:dyDescent="0.55000000000000004">
      <c r="A27" s="68"/>
      <c r="B27" s="80"/>
      <c r="C27" s="81" t="s">
        <v>27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3"/>
      <c r="S27" s="32" t="s">
        <v>28</v>
      </c>
      <c r="T27" s="81"/>
      <c r="U27" s="89">
        <f>MIN(S25:AC26)</f>
        <v>33.299999999999997</v>
      </c>
      <c r="V27" s="90"/>
      <c r="W27" s="90"/>
      <c r="X27" s="90"/>
      <c r="Y27" s="90"/>
      <c r="Z27" s="90"/>
      <c r="AA27" s="90"/>
      <c r="AB27" s="90"/>
      <c r="AC27" s="91"/>
      <c r="AD27" s="24" t="s">
        <v>25</v>
      </c>
    </row>
    <row r="28" spans="1:32" ht="23.15" customHeight="1" x14ac:dyDescent="0.55000000000000004">
      <c r="A28" s="68"/>
      <c r="B28" s="80"/>
      <c r="C28" s="66" t="s">
        <v>29</v>
      </c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75"/>
      <c r="S28" s="32" t="s">
        <v>30</v>
      </c>
      <c r="T28" s="81"/>
      <c r="U28" s="98">
        <f>IF(5000001&lt;ROUNDDOWN(U27*50000,-3),5000000,ROUNDDOWN(U27*50000,-3))</f>
        <v>1665000</v>
      </c>
      <c r="V28" s="99"/>
      <c r="W28" s="99"/>
      <c r="X28" s="99"/>
      <c r="Y28" s="99"/>
      <c r="Z28" s="99"/>
      <c r="AA28" s="99"/>
      <c r="AB28" s="99"/>
      <c r="AC28" s="100"/>
      <c r="AD28" s="25" t="s">
        <v>6</v>
      </c>
    </row>
    <row r="29" spans="1:32" ht="23.15" customHeight="1" x14ac:dyDescent="0.55000000000000004">
      <c r="A29" s="70"/>
      <c r="B29" s="76"/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6"/>
      <c r="S29" s="32"/>
      <c r="T29" s="81"/>
      <c r="U29" s="101" t="s">
        <v>31</v>
      </c>
      <c r="V29" s="102"/>
      <c r="W29" s="102"/>
      <c r="X29" s="102"/>
      <c r="Y29" s="102"/>
      <c r="Z29" s="102"/>
      <c r="AA29" s="102"/>
      <c r="AB29" s="102"/>
      <c r="AC29" s="102"/>
      <c r="AD29" s="102"/>
    </row>
    <row r="30" spans="1:32" ht="23.15" customHeight="1" x14ac:dyDescent="0.55000000000000004">
      <c r="A30" s="66" t="s">
        <v>32</v>
      </c>
      <c r="B30" s="67"/>
      <c r="C30" s="32" t="s">
        <v>63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72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4"/>
      <c r="AF30" s="16">
        <v>1</v>
      </c>
    </row>
    <row r="31" spans="1:32" ht="23.15" customHeight="1" x14ac:dyDescent="0.55000000000000004">
      <c r="A31" s="68"/>
      <c r="B31" s="69"/>
      <c r="C31" s="66" t="str">
        <f>CHOOSE(AF30,"SII登録製品","SII登録製品","その他")</f>
        <v>SII登録製品</v>
      </c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75"/>
      <c r="S31" s="77" t="str">
        <f>CHOOSE(AF30,"メーカー名","メーカー名","アンペア")</f>
        <v>メーカー名</v>
      </c>
      <c r="T31" s="78"/>
      <c r="U31" s="78"/>
      <c r="V31" s="79"/>
      <c r="W31" s="77" t="str">
        <f>CHOOSE(AF30,"登録型番","登録型番","単電池の定格電圧")</f>
        <v>登録型番</v>
      </c>
      <c r="X31" s="78"/>
      <c r="Y31" s="78"/>
      <c r="Z31" s="79"/>
      <c r="AA31" s="78" t="str">
        <f>CHOOSE(AF30,"登録容量","登録容量","蓄電容量")</f>
        <v>登録容量</v>
      </c>
      <c r="AB31" s="78"/>
      <c r="AC31" s="78"/>
      <c r="AD31" s="79"/>
    </row>
    <row r="32" spans="1:32" ht="23.15" customHeight="1" x14ac:dyDescent="0.55000000000000004">
      <c r="A32" s="68"/>
      <c r="B32" s="69"/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6"/>
      <c r="S32" s="92" t="str">
        <f>IF(S31="アンペア",ROUNDDOWN(AA32/W32*1000,0),"")</f>
        <v/>
      </c>
      <c r="T32" s="93"/>
      <c r="U32" s="93"/>
      <c r="V32" s="10" t="str">
        <f>CHOOSE(AF30,"","","Ah")</f>
        <v/>
      </c>
      <c r="W32" s="94"/>
      <c r="X32" s="95"/>
      <c r="Y32" s="95"/>
      <c r="Z32" s="11" t="str">
        <f>CHOOSE(AF30," "," ","V")</f>
        <v xml:space="preserve"> </v>
      </c>
      <c r="AA32" s="95"/>
      <c r="AB32" s="95"/>
      <c r="AC32" s="95"/>
      <c r="AD32" s="15" t="s">
        <v>33</v>
      </c>
    </row>
    <row r="33" spans="1:35" ht="23.15" customHeight="1" x14ac:dyDescent="0.55000000000000004">
      <c r="A33" s="68"/>
      <c r="B33" s="69"/>
      <c r="C33" s="81" t="str">
        <f>CHOOSE(AF30,"設置セット数","設置セット数","設　置　台　数")</f>
        <v>設置セット数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3"/>
      <c r="S33" s="96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15" t="str">
        <f>CHOOSE(AF30,"","セット","台")</f>
        <v/>
      </c>
    </row>
    <row r="34" spans="1:35" ht="23.15" customHeight="1" x14ac:dyDescent="0.55000000000000004">
      <c r="A34" s="68"/>
      <c r="B34" s="69"/>
      <c r="C34" s="32" t="s">
        <v>62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 t="s">
        <v>34</v>
      </c>
      <c r="T34" s="81"/>
      <c r="U34" s="89">
        <f>ROUNDDOWN(AA32*S33,1)</f>
        <v>0</v>
      </c>
      <c r="V34" s="90"/>
      <c r="W34" s="90"/>
      <c r="X34" s="90"/>
      <c r="Y34" s="90"/>
      <c r="Z34" s="90"/>
      <c r="AA34" s="90"/>
      <c r="AB34" s="90"/>
      <c r="AC34" s="91"/>
      <c r="AD34" s="24" t="s">
        <v>33</v>
      </c>
    </row>
    <row r="35" spans="1:35" ht="23.15" customHeight="1" x14ac:dyDescent="0.55000000000000004">
      <c r="A35" s="68"/>
      <c r="B35" s="69"/>
      <c r="C35" s="26" t="s">
        <v>35</v>
      </c>
      <c r="D35" s="26"/>
      <c r="E35" s="26"/>
      <c r="F35" s="26"/>
      <c r="G35" s="26"/>
      <c r="H35" s="26"/>
      <c r="I35" s="26"/>
      <c r="J35" s="26"/>
      <c r="K35" s="26"/>
      <c r="L35" s="26"/>
      <c r="M35" s="37" t="s">
        <v>36</v>
      </c>
      <c r="N35" s="38"/>
      <c r="O35" s="38"/>
      <c r="P35" s="38"/>
      <c r="Q35" s="38"/>
      <c r="R35" s="39"/>
      <c r="S35" s="107" t="s">
        <v>37</v>
      </c>
      <c r="T35" s="108"/>
      <c r="U35" s="109"/>
      <c r="V35" s="110"/>
      <c r="W35" s="110"/>
      <c r="X35" s="110"/>
      <c r="Y35" s="110"/>
      <c r="Z35" s="110"/>
      <c r="AA35" s="110"/>
      <c r="AB35" s="110"/>
      <c r="AC35" s="96"/>
      <c r="AD35" s="23" t="s">
        <v>6</v>
      </c>
    </row>
    <row r="36" spans="1:35" ht="23.15" customHeight="1" x14ac:dyDescent="0.55000000000000004">
      <c r="A36" s="68"/>
      <c r="B36" s="6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37" t="s">
        <v>38</v>
      </c>
      <c r="N36" s="38"/>
      <c r="O36" s="38"/>
      <c r="P36" s="38"/>
      <c r="Q36" s="38"/>
      <c r="R36" s="39"/>
      <c r="S36" s="107" t="s">
        <v>39</v>
      </c>
      <c r="T36" s="108"/>
      <c r="U36" s="111"/>
      <c r="V36" s="112"/>
      <c r="W36" s="112"/>
      <c r="X36" s="112"/>
      <c r="Y36" s="112"/>
      <c r="Z36" s="112"/>
      <c r="AA36" s="112"/>
      <c r="AB36" s="112"/>
      <c r="AC36" s="113"/>
      <c r="AD36" s="23" t="s">
        <v>6</v>
      </c>
    </row>
    <row r="37" spans="1:35" ht="23.15" customHeight="1" x14ac:dyDescent="0.55000000000000004">
      <c r="A37" s="68"/>
      <c r="B37" s="69"/>
      <c r="C37" s="32" t="s">
        <v>40</v>
      </c>
      <c r="D37" s="32"/>
      <c r="E37" s="32"/>
      <c r="F37" s="32"/>
      <c r="G37" s="32"/>
      <c r="H37" s="32"/>
      <c r="I37" s="32"/>
      <c r="J37" s="32"/>
      <c r="K37" s="32"/>
      <c r="L37" s="32"/>
      <c r="M37" s="32" t="s">
        <v>41</v>
      </c>
      <c r="N37" s="32"/>
      <c r="O37" s="32"/>
      <c r="P37" s="32"/>
      <c r="Q37" s="32"/>
      <c r="R37" s="32"/>
      <c r="S37" s="32" t="s">
        <v>42</v>
      </c>
      <c r="T37" s="81"/>
      <c r="U37" s="125" t="e">
        <f>ROUNDDOWN((U35+U36)/U34,0)</f>
        <v>#DIV/0!</v>
      </c>
      <c r="V37" s="125"/>
      <c r="W37" s="125"/>
      <c r="X37" s="125"/>
      <c r="Y37" s="125"/>
      <c r="Z37" s="125"/>
      <c r="AA37" s="125"/>
      <c r="AB37" s="125"/>
      <c r="AC37" s="125"/>
      <c r="AD37" s="75" t="s">
        <v>6</v>
      </c>
      <c r="AI37" s="9"/>
    </row>
    <row r="38" spans="1:35" ht="23.15" customHeight="1" x14ac:dyDescent="0.55000000000000004">
      <c r="A38" s="68"/>
      <c r="B38" s="69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81"/>
      <c r="U38" s="126"/>
      <c r="V38" s="126"/>
      <c r="W38" s="126"/>
      <c r="X38" s="126"/>
      <c r="Y38" s="126"/>
      <c r="Z38" s="126"/>
      <c r="AA38" s="126"/>
      <c r="AB38" s="126"/>
      <c r="AC38" s="126"/>
      <c r="AD38" s="76"/>
      <c r="AI38" s="9"/>
    </row>
    <row r="39" spans="1:35" ht="23.15" customHeight="1" x14ac:dyDescent="0.55000000000000004">
      <c r="A39" s="68"/>
      <c r="B39" s="69"/>
      <c r="C39" s="127" t="s">
        <v>65</v>
      </c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32" t="s">
        <v>43</v>
      </c>
      <c r="T39" s="81"/>
      <c r="U39" s="103" t="e" cm="1">
        <f t="array" ref="U39">_xlfn.IFS(C31="SII登録製品",(IF(155001&gt;U37,(IF(U34&lt;100,ROUNDDOWN((U35+U36)*1/3,-3),ROUNDDOWN(U37*1/3*100,-3))),IF(U34&lt;100,ROUNDDOWN(155000*U34*1/3,-3),ROUNDDOWN(155000*1/3*100,-3)))),C31="その他",(IF(190001&gt;U37,(IF(U34&lt;100,ROUNDDOWN((U35+U36)*1/3,-3),ROUNDDOWN(U37*1/3*100,-3))),IF(U34&lt;100,ROUNDDOWN(190000*U34*1/3,-3),ROUNDDOWN(190000*1/3*100,-3)))))</f>
        <v>#DIV/0!</v>
      </c>
      <c r="V39" s="104"/>
      <c r="W39" s="104"/>
      <c r="X39" s="104"/>
      <c r="Y39" s="104"/>
      <c r="Z39" s="104"/>
      <c r="AA39" s="104"/>
      <c r="AB39" s="104"/>
      <c r="AC39" s="105"/>
      <c r="AD39" s="83" t="s">
        <v>6</v>
      </c>
      <c r="AI39" s="9"/>
    </row>
    <row r="40" spans="1:35" ht="23.15" customHeight="1" x14ac:dyDescent="0.55000000000000004">
      <c r="A40" s="70"/>
      <c r="B40" s="71"/>
      <c r="C40" s="106" t="s">
        <v>44</v>
      </c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32"/>
      <c r="T40" s="81"/>
      <c r="U40" s="103"/>
      <c r="V40" s="104"/>
      <c r="W40" s="104"/>
      <c r="X40" s="104"/>
      <c r="Y40" s="104"/>
      <c r="Z40" s="104"/>
      <c r="AA40" s="104"/>
      <c r="AB40" s="104"/>
      <c r="AC40" s="105"/>
      <c r="AD40" s="83"/>
    </row>
    <row r="41" spans="1:35" ht="23.15" customHeight="1" x14ac:dyDescent="0.55000000000000004">
      <c r="A41" s="32" t="s">
        <v>45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120">
        <f>IF(S33="",U28,U28+U39)</f>
        <v>1665000</v>
      </c>
      <c r="T41" s="121"/>
      <c r="U41" s="121"/>
      <c r="V41" s="121"/>
      <c r="W41" s="121"/>
      <c r="X41" s="121"/>
      <c r="Y41" s="121"/>
      <c r="Z41" s="121"/>
      <c r="AA41" s="121"/>
      <c r="AB41" s="121"/>
      <c r="AC41" s="122"/>
      <c r="AD41" s="24" t="s">
        <v>6</v>
      </c>
    </row>
    <row r="42" spans="1:35" ht="23.15" customHeight="1" x14ac:dyDescent="0.55000000000000004">
      <c r="A42" s="32" t="s">
        <v>46</v>
      </c>
      <c r="B42" s="32"/>
      <c r="C42" s="32"/>
      <c r="D42" s="32"/>
      <c r="E42" s="32"/>
      <c r="F42" s="32"/>
      <c r="G42" s="123"/>
      <c r="H42" s="123"/>
      <c r="I42" s="123"/>
      <c r="J42" s="123"/>
      <c r="K42" s="123"/>
      <c r="L42" s="123"/>
      <c r="M42" s="32" t="str">
        <f>CHOOSE(AF42,"売電先","")</f>
        <v/>
      </c>
      <c r="N42" s="32"/>
      <c r="O42" s="32"/>
      <c r="P42" s="32"/>
      <c r="Q42" s="32"/>
      <c r="R42" s="3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F42" s="16">
        <v>2</v>
      </c>
    </row>
    <row r="43" spans="1:35" ht="23.15" customHeight="1" x14ac:dyDescent="0.55000000000000004">
      <c r="A43" s="32"/>
      <c r="B43" s="32"/>
      <c r="C43" s="32"/>
      <c r="D43" s="32"/>
      <c r="E43" s="32"/>
      <c r="F43" s="32"/>
      <c r="G43" s="123"/>
      <c r="H43" s="123"/>
      <c r="I43" s="123"/>
      <c r="J43" s="123"/>
      <c r="K43" s="123"/>
      <c r="L43" s="123"/>
      <c r="M43" s="32" t="str">
        <f>CHOOSE(AF42,"確認事項","")</f>
        <v/>
      </c>
      <c r="N43" s="32"/>
      <c r="O43" s="32"/>
      <c r="P43" s="32"/>
      <c r="Q43" s="32"/>
      <c r="R43" s="32"/>
      <c r="S43" s="17"/>
      <c r="T43" s="65" t="str">
        <f>CHOOSE(AF42,"FIT制度による売電は行いません。","")</f>
        <v/>
      </c>
      <c r="U43" s="65"/>
      <c r="V43" s="65"/>
      <c r="W43" s="65"/>
      <c r="X43" s="65"/>
      <c r="Y43" s="65"/>
      <c r="Z43" s="65"/>
      <c r="AA43" s="65"/>
      <c r="AB43" s="65"/>
      <c r="AC43" s="65"/>
      <c r="AD43" s="124"/>
    </row>
    <row r="44" spans="1:35" ht="23.15" customHeight="1" x14ac:dyDescent="0.55000000000000004">
      <c r="A44" s="116" t="str">
        <f>CHOOSE(AF23,"※リースモデル又はオンサイトＰＰＡモデルの場合のみ記入","※リースモデル又はオンサイトＰＰＡモデルの場合のみ記入","")</f>
        <v/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5" ht="23.15" customHeight="1" x14ac:dyDescent="0.55000000000000004">
      <c r="A45" s="117" t="str">
        <f>CHOOSE(AF23,"契約期間 ","契約期間","")</f>
        <v/>
      </c>
      <c r="B45" s="118"/>
      <c r="C45" s="118"/>
      <c r="D45" s="118"/>
      <c r="E45" s="118"/>
      <c r="F45" s="119"/>
      <c r="G45" s="37" t="str">
        <f>CHOOSE(AF23,"開始予定日","開始予定日","")</f>
        <v/>
      </c>
      <c r="H45" s="38"/>
      <c r="I45" s="38"/>
      <c r="J45" s="38"/>
      <c r="K45" s="63"/>
      <c r="L45" s="64"/>
      <c r="M45" s="64"/>
      <c r="N45" s="18" t="str">
        <f>CHOOSE(AF23,"年","年","")</f>
        <v/>
      </c>
      <c r="O45" s="12"/>
      <c r="P45" s="13" t="str">
        <f>CHOOSE(AF23,"月","月","")</f>
        <v/>
      </c>
      <c r="Q45" s="12"/>
      <c r="R45" s="14" t="str">
        <f>CHOOSE(AF23,"日","日","")</f>
        <v/>
      </c>
      <c r="S45" s="37" t="str">
        <f>CHOOSE(AF23,"終了予定日","終了予定日","")</f>
        <v/>
      </c>
      <c r="T45" s="38"/>
      <c r="U45" s="38"/>
      <c r="V45" s="39"/>
      <c r="W45" s="63"/>
      <c r="X45" s="64"/>
      <c r="Y45" s="64"/>
      <c r="Z45" s="13" t="str">
        <f>CHOOSE(AF23,"年","年","")</f>
        <v/>
      </c>
      <c r="AA45" s="12"/>
      <c r="AB45" s="13" t="str">
        <f>CHOOSE(AF23,"月","月","")</f>
        <v/>
      </c>
      <c r="AC45" s="12"/>
      <c r="AD45" s="14" t="str">
        <f>CHOOSE(AF23,"日","日","")</f>
        <v/>
      </c>
    </row>
    <row r="46" spans="1:35" ht="15" customHeight="1" x14ac:dyDescent="0.55000000000000004">
      <c r="A46" s="3"/>
    </row>
    <row r="47" spans="1:35" ht="15" customHeight="1" x14ac:dyDescent="0.55000000000000004">
      <c r="A47" s="3"/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8" customHeight="1" x14ac:dyDescent="0.55000000000000004"/>
  </sheetData>
  <mergeCells count="111">
    <mergeCell ref="A44:AD44"/>
    <mergeCell ref="A45:F45"/>
    <mergeCell ref="G45:J45"/>
    <mergeCell ref="K45:M45"/>
    <mergeCell ref="S45:V45"/>
    <mergeCell ref="W45:Y45"/>
    <mergeCell ref="A41:R41"/>
    <mergeCell ref="S41:AC41"/>
    <mergeCell ref="A42:F43"/>
    <mergeCell ref="G42:L43"/>
    <mergeCell ref="M42:R42"/>
    <mergeCell ref="S42:AD42"/>
    <mergeCell ref="M43:R43"/>
    <mergeCell ref="T43:AD43"/>
    <mergeCell ref="C37:L38"/>
    <mergeCell ref="M37:R38"/>
    <mergeCell ref="S37:T38"/>
    <mergeCell ref="U37:AC38"/>
    <mergeCell ref="AD37:AD38"/>
    <mergeCell ref="C39:R39"/>
    <mergeCell ref="S39:T40"/>
    <mergeCell ref="U39:AC40"/>
    <mergeCell ref="AD39:AD40"/>
    <mergeCell ref="C40:R40"/>
    <mergeCell ref="U28:AC28"/>
    <mergeCell ref="U29:AD29"/>
    <mergeCell ref="C34:R34"/>
    <mergeCell ref="S34:T34"/>
    <mergeCell ref="U34:AC34"/>
    <mergeCell ref="C35:L36"/>
    <mergeCell ref="M35:R35"/>
    <mergeCell ref="S35:T35"/>
    <mergeCell ref="U35:AC35"/>
    <mergeCell ref="M36:R36"/>
    <mergeCell ref="S36:T36"/>
    <mergeCell ref="U36:AC36"/>
    <mergeCell ref="A30:B40"/>
    <mergeCell ref="C30:R30"/>
    <mergeCell ref="S30:AD30"/>
    <mergeCell ref="C31:R32"/>
    <mergeCell ref="S31:V31"/>
    <mergeCell ref="W31:Z31"/>
    <mergeCell ref="A25:B29"/>
    <mergeCell ref="C25:N25"/>
    <mergeCell ref="O25:R25"/>
    <mergeCell ref="S25:AC25"/>
    <mergeCell ref="C26:N26"/>
    <mergeCell ref="O26:R26"/>
    <mergeCell ref="S26:AC26"/>
    <mergeCell ref="C27:R27"/>
    <mergeCell ref="S27:T27"/>
    <mergeCell ref="U27:AC27"/>
    <mergeCell ref="AA31:AD31"/>
    <mergeCell ref="S32:U32"/>
    <mergeCell ref="W32:Y32"/>
    <mergeCell ref="AA32:AC32"/>
    <mergeCell ref="C33:R33"/>
    <mergeCell ref="S33:AC33"/>
    <mergeCell ref="C28:R29"/>
    <mergeCell ref="S28:T29"/>
    <mergeCell ref="A21:AD21"/>
    <mergeCell ref="A22:F22"/>
    <mergeCell ref="G22:AD22"/>
    <mergeCell ref="A23:F23"/>
    <mergeCell ref="G23:AD23"/>
    <mergeCell ref="A24:F24"/>
    <mergeCell ref="G24:J24"/>
    <mergeCell ref="K24:M24"/>
    <mergeCell ref="S24:V24"/>
    <mergeCell ref="W24:Y24"/>
    <mergeCell ref="AC16:AD16"/>
    <mergeCell ref="A17:F17"/>
    <mergeCell ref="G17:AD17"/>
    <mergeCell ref="A18:F18"/>
    <mergeCell ref="G18:AD18"/>
    <mergeCell ref="A19:F19"/>
    <mergeCell ref="G19:J19"/>
    <mergeCell ref="K19:R19"/>
    <mergeCell ref="S19:V19"/>
    <mergeCell ref="W19:AD19"/>
    <mergeCell ref="A16:F16"/>
    <mergeCell ref="G16:K16"/>
    <mergeCell ref="L16:R16"/>
    <mergeCell ref="S16:T16"/>
    <mergeCell ref="U16:Y16"/>
    <mergeCell ref="Z16:AB16"/>
    <mergeCell ref="A13:AD13"/>
    <mergeCell ref="A14:F15"/>
    <mergeCell ref="G14:K14"/>
    <mergeCell ref="L14:AD14"/>
    <mergeCell ref="G15:K15"/>
    <mergeCell ref="L15:AD15"/>
    <mergeCell ref="A9:F9"/>
    <mergeCell ref="G9:AD9"/>
    <mergeCell ref="A10:F10"/>
    <mergeCell ref="G10:AD10"/>
    <mergeCell ref="A11:F11"/>
    <mergeCell ref="G11:J11"/>
    <mergeCell ref="K11:R11"/>
    <mergeCell ref="S11:V11"/>
    <mergeCell ref="W11:AD11"/>
    <mergeCell ref="A3:AD3"/>
    <mergeCell ref="A5:AD5"/>
    <mergeCell ref="A6:AD6"/>
    <mergeCell ref="A8:F8"/>
    <mergeCell ref="G8:K8"/>
    <mergeCell ref="L8:R8"/>
    <mergeCell ref="S8:T8"/>
    <mergeCell ref="U8:Y8"/>
    <mergeCell ref="Z8:AB8"/>
    <mergeCell ref="AC8:AD8"/>
  </mergeCells>
  <phoneticPr fontId="2"/>
  <conditionalFormatting sqref="S32:V32">
    <cfRule type="expression" dxfId="17" priority="6">
      <formula>$S$31="アンペア"</formula>
    </cfRule>
  </conditionalFormatting>
  <conditionalFormatting sqref="M42:R42">
    <cfRule type="expression" dxfId="16" priority="5">
      <formula>$AF$42=2</formula>
    </cfRule>
  </conditionalFormatting>
  <conditionalFormatting sqref="M43:R43">
    <cfRule type="expression" dxfId="15" priority="4">
      <formula>$AF$42=2</formula>
    </cfRule>
  </conditionalFormatting>
  <conditionalFormatting sqref="S42:AD42">
    <cfRule type="expression" dxfId="14" priority="3">
      <formula>$AF$42=2</formula>
    </cfRule>
  </conditionalFormatting>
  <conditionalFormatting sqref="A45:AD45">
    <cfRule type="expression" dxfId="13" priority="2">
      <formula>$AF$23=3</formula>
    </cfRule>
  </conditionalFormatting>
  <conditionalFormatting sqref="S43:AD43">
    <cfRule type="expression" dxfId="12" priority="1">
      <formula>$AF$42=2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2:AC32" xr:uid="{DEA6208D-7CA0-4DC2-ABF3-105B18A7AD1F}">
      <formula1>AA32*100=INT(AA32*100)</formula1>
    </dataValidation>
    <dataValidation type="list" allowBlank="1" showInputMessage="1" showErrorMessage="1" sqref="G9:AD9 G17:AD17" xr:uid="{DE983592-80FA-4A39-B3B6-B74EE1465F4B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5:AC26" xr:uid="{5E2EB21D-8936-4407-A25E-56A8C393FBBC}">
      <formula1>S25*10=INT(S25*10)</formula1>
    </dataValidation>
  </dataValidations>
  <pageMargins left="1.1023622047244095" right="0.19685039370078741" top="0.55118110236220474" bottom="0.35433070866141736" header="0.31496062992125984" footer="0.31496062992125984"/>
  <pageSetup paperSize="9" scale="7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オンサイトPPAモデル">
              <controlPr defaultSize="0" autoFill="0" autoLine="0" autoPict="0">
                <anchor moveWithCells="1">
                  <from>
                    <xdr:col>18</xdr:col>
                    <xdr:colOff>177800</xdr:colOff>
                    <xdr:row>22</xdr:row>
                    <xdr:rowOff>12700</xdr:rowOff>
                  </from>
                  <to>
                    <xdr:col>24</xdr:col>
                    <xdr:colOff>95250</xdr:colOff>
                    <xdr:row>22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リースモデル">
              <controlPr defaultSize="0" autoFill="0" autoLine="0" autoPict="0">
                <anchor moveWithCells="1">
                  <from>
                    <xdr:col>15</xdr:col>
                    <xdr:colOff>31750</xdr:colOff>
                    <xdr:row>22</xdr:row>
                    <xdr:rowOff>12700</xdr:rowOff>
                  </from>
                  <to>
                    <xdr:col>18</xdr:col>
                    <xdr:colOff>165100</xdr:colOff>
                    <xdr:row>22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1" r:id="rId6" name="自社購入">
              <controlPr defaultSize="0" autoFill="0" autoLine="0" autoPict="0">
                <anchor moveWithCells="1">
                  <from>
                    <xdr:col>11</xdr:col>
                    <xdr:colOff>152400</xdr:colOff>
                    <xdr:row>22</xdr:row>
                    <xdr:rowOff>12700</xdr:rowOff>
                  </from>
                  <to>
                    <xdr:col>14</xdr:col>
                    <xdr:colOff>222250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2" r:id="rId7" name="Group Box 4">
              <controlPr defaultSize="0" autoFill="0" autoPict="0">
                <anchor moveWithCells="1">
                  <from>
                    <xdr:col>10</xdr:col>
                    <xdr:colOff>12700</xdr:colOff>
                    <xdr:row>21</xdr:row>
                    <xdr:rowOff>177800</xdr:rowOff>
                  </from>
                  <to>
                    <xdr:col>26</xdr:col>
                    <xdr:colOff>114300</xdr:colOff>
                    <xdr:row>23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3" r:id="rId8" name="Option Button 5">
              <controlPr defaultSize="0" autoFill="0" autoLine="0" autoPict="0">
                <anchor moveWithCells="1">
                  <from>
                    <xdr:col>6</xdr:col>
                    <xdr:colOff>139700</xdr:colOff>
                    <xdr:row>41</xdr:row>
                    <xdr:rowOff>127000</xdr:rowOff>
                  </from>
                  <to>
                    <xdr:col>9</xdr:col>
                    <xdr:colOff>82550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4" r:id="rId9" name="Option Button 6">
              <controlPr defaultSize="0" autoFill="0" autoLine="0" autoPict="0">
                <anchor moveWithCells="1">
                  <from>
                    <xdr:col>9</xdr:col>
                    <xdr:colOff>57150</xdr:colOff>
                    <xdr:row>41</xdr:row>
                    <xdr:rowOff>127000</xdr:rowOff>
                  </from>
                  <to>
                    <xdr:col>12</xdr:col>
                    <xdr:colOff>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5" r:id="rId10" name="Group Box 7">
              <controlPr defaultSize="0" autoFill="0" autoPict="0">
                <anchor moveWithCells="1">
                  <from>
                    <xdr:col>5</xdr:col>
                    <xdr:colOff>63500</xdr:colOff>
                    <xdr:row>40</xdr:row>
                    <xdr:rowOff>247650</xdr:rowOff>
                  </from>
                  <to>
                    <xdr:col>13</xdr:col>
                    <xdr:colOff>25400</xdr:colOff>
                    <xdr:row>43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42</xdr:row>
                    <xdr:rowOff>25400</xdr:rowOff>
                  </from>
                  <to>
                    <xdr:col>19</xdr:col>
                    <xdr:colOff>0</xdr:colOff>
                    <xdr:row>42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7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29</xdr:row>
                    <xdr:rowOff>19050</xdr:rowOff>
                  </from>
                  <to>
                    <xdr:col>22</xdr:col>
                    <xdr:colOff>31750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8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29</xdr:row>
                    <xdr:rowOff>19050</xdr:rowOff>
                  </from>
                  <to>
                    <xdr:col>25</xdr:col>
                    <xdr:colOff>82550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9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29</xdr:row>
                    <xdr:rowOff>19050</xdr:rowOff>
                  </from>
                  <to>
                    <xdr:col>29</xdr:col>
                    <xdr:colOff>139700</xdr:colOff>
                    <xdr:row>29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4F168-8930-452A-92CE-564F2115D03B}">
  <sheetPr>
    <pageSetUpPr fitToPage="1"/>
  </sheetPr>
  <dimension ref="A1:AI51"/>
  <sheetViews>
    <sheetView showZeros="0" view="pageBreakPreview" topLeftCell="A25" zoomScale="70" zoomScaleNormal="100" zoomScaleSheetLayoutView="70" workbookViewId="0">
      <selection activeCell="S41" sqref="S41:AC41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0</v>
      </c>
    </row>
    <row r="2" spans="1:30" ht="18" customHeight="1" x14ac:dyDescent="0.55000000000000004"/>
    <row r="3" spans="1:30" ht="18" customHeight="1" x14ac:dyDescent="0.55000000000000004">
      <c r="A3" s="11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115" t="s">
        <v>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</row>
    <row r="6" spans="1:30" ht="18" customHeight="1" x14ac:dyDescent="0.55000000000000004">
      <c r="A6" s="115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</row>
    <row r="7" spans="1:30" ht="6" customHeight="1" x14ac:dyDescent="0.55000000000000004"/>
    <row r="8" spans="1:30" ht="23.15" customHeight="1" x14ac:dyDescent="0.55000000000000004">
      <c r="A8" s="26" t="s">
        <v>4</v>
      </c>
      <c r="B8" s="26"/>
      <c r="C8" s="26"/>
      <c r="D8" s="26"/>
      <c r="E8" s="26"/>
      <c r="F8" s="26"/>
      <c r="G8" s="27" t="s">
        <v>5</v>
      </c>
      <c r="H8" s="27"/>
      <c r="I8" s="27"/>
      <c r="J8" s="27"/>
      <c r="K8" s="27"/>
      <c r="L8" s="28">
        <v>100000000</v>
      </c>
      <c r="M8" s="29"/>
      <c r="N8" s="29"/>
      <c r="O8" s="29"/>
      <c r="P8" s="29"/>
      <c r="Q8" s="29"/>
      <c r="R8" s="29"/>
      <c r="S8" s="30" t="s">
        <v>6</v>
      </c>
      <c r="T8" s="31"/>
      <c r="U8" s="32" t="s">
        <v>7</v>
      </c>
      <c r="V8" s="32"/>
      <c r="W8" s="32"/>
      <c r="X8" s="32"/>
      <c r="Y8" s="32"/>
      <c r="Z8" s="28">
        <v>280</v>
      </c>
      <c r="AA8" s="29"/>
      <c r="AB8" s="29"/>
      <c r="AC8" s="30" t="s">
        <v>8</v>
      </c>
      <c r="AD8" s="31"/>
    </row>
    <row r="9" spans="1:30" ht="23.15" customHeight="1" x14ac:dyDescent="0.55000000000000004">
      <c r="A9" s="32" t="s">
        <v>9</v>
      </c>
      <c r="B9" s="32"/>
      <c r="C9" s="32"/>
      <c r="D9" s="32"/>
      <c r="E9" s="32"/>
      <c r="F9" s="32"/>
      <c r="G9" s="43" t="s">
        <v>67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</row>
    <row r="10" spans="1:30" ht="23.15" customHeight="1" x14ac:dyDescent="0.55000000000000004">
      <c r="A10" s="32" t="s">
        <v>10</v>
      </c>
      <c r="B10" s="32"/>
      <c r="C10" s="32"/>
      <c r="D10" s="32"/>
      <c r="E10" s="32"/>
      <c r="F10" s="32"/>
      <c r="G10" s="43" t="s">
        <v>56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</row>
    <row r="11" spans="1:30" ht="23.15" customHeight="1" x14ac:dyDescent="0.55000000000000004">
      <c r="A11" s="32" t="s">
        <v>11</v>
      </c>
      <c r="B11" s="32"/>
      <c r="C11" s="32"/>
      <c r="D11" s="32"/>
      <c r="E11" s="32"/>
      <c r="F11" s="32"/>
      <c r="G11" s="44" t="s">
        <v>58</v>
      </c>
      <c r="H11" s="45"/>
      <c r="I11" s="45"/>
      <c r="J11" s="46"/>
      <c r="K11" s="47" t="s">
        <v>57</v>
      </c>
      <c r="L11" s="48"/>
      <c r="M11" s="48"/>
      <c r="N11" s="48"/>
      <c r="O11" s="48"/>
      <c r="P11" s="48"/>
      <c r="Q11" s="48"/>
      <c r="R11" s="49"/>
      <c r="S11" s="44" t="s">
        <v>59</v>
      </c>
      <c r="T11" s="45"/>
      <c r="U11" s="45"/>
      <c r="V11" s="46"/>
      <c r="W11" s="50" t="s">
        <v>60</v>
      </c>
      <c r="X11" s="51"/>
      <c r="Y11" s="51"/>
      <c r="Z11" s="51"/>
      <c r="AA11" s="51"/>
      <c r="AB11" s="51"/>
      <c r="AC11" s="51"/>
      <c r="AD11" s="52"/>
    </row>
    <row r="12" spans="1:30" ht="15.65" customHeight="1" x14ac:dyDescent="0.55000000000000004">
      <c r="A12" s="8"/>
      <c r="B12" s="8"/>
      <c r="C12" s="8"/>
      <c r="D12" s="8"/>
      <c r="E12" s="8"/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25" customHeight="1" x14ac:dyDescent="0.55000000000000004">
      <c r="A13" s="33" t="s">
        <v>12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5"/>
    </row>
    <row r="14" spans="1:30" ht="23.15" customHeight="1" x14ac:dyDescent="0.55000000000000004">
      <c r="A14" s="36" t="s">
        <v>13</v>
      </c>
      <c r="B14" s="36"/>
      <c r="C14" s="36"/>
      <c r="D14" s="36"/>
      <c r="E14" s="36"/>
      <c r="F14" s="36"/>
      <c r="G14" s="37" t="s">
        <v>14</v>
      </c>
      <c r="H14" s="38"/>
      <c r="I14" s="38"/>
      <c r="J14" s="38"/>
      <c r="K14" s="39"/>
      <c r="L14" s="40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2"/>
    </row>
    <row r="15" spans="1:30" ht="23.15" customHeight="1" x14ac:dyDescent="0.55000000000000004">
      <c r="A15" s="36"/>
      <c r="B15" s="36"/>
      <c r="C15" s="36"/>
      <c r="D15" s="36"/>
      <c r="E15" s="36"/>
      <c r="F15" s="36"/>
      <c r="G15" s="27" t="s">
        <v>15</v>
      </c>
      <c r="H15" s="27"/>
      <c r="I15" s="27"/>
      <c r="J15" s="27"/>
      <c r="K15" s="27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</row>
    <row r="16" spans="1:30" ht="23.15" customHeight="1" x14ac:dyDescent="0.55000000000000004">
      <c r="A16" s="26" t="s">
        <v>4</v>
      </c>
      <c r="B16" s="26"/>
      <c r="C16" s="26"/>
      <c r="D16" s="26"/>
      <c r="E16" s="26"/>
      <c r="F16" s="26"/>
      <c r="G16" s="27" t="s">
        <v>5</v>
      </c>
      <c r="H16" s="27"/>
      <c r="I16" s="27"/>
      <c r="J16" s="27"/>
      <c r="K16" s="27"/>
      <c r="L16" s="40"/>
      <c r="M16" s="41"/>
      <c r="N16" s="41"/>
      <c r="O16" s="41"/>
      <c r="P16" s="41"/>
      <c r="Q16" s="41"/>
      <c r="R16" s="41"/>
      <c r="S16" s="30" t="s">
        <v>6</v>
      </c>
      <c r="T16" s="31"/>
      <c r="U16" s="32" t="s">
        <v>7</v>
      </c>
      <c r="V16" s="32"/>
      <c r="W16" s="32"/>
      <c r="X16" s="32"/>
      <c r="Y16" s="32"/>
      <c r="Z16" s="40"/>
      <c r="AA16" s="41"/>
      <c r="AB16" s="41"/>
      <c r="AC16" s="30" t="s">
        <v>8</v>
      </c>
      <c r="AD16" s="31"/>
    </row>
    <row r="17" spans="1:32" ht="23.15" customHeight="1" x14ac:dyDescent="0.55000000000000004">
      <c r="A17" s="32" t="s">
        <v>9</v>
      </c>
      <c r="B17" s="32"/>
      <c r="C17" s="32"/>
      <c r="D17" s="32"/>
      <c r="E17" s="32"/>
      <c r="F17" s="32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</row>
    <row r="18" spans="1:32" ht="23.15" customHeight="1" x14ac:dyDescent="0.55000000000000004">
      <c r="A18" s="32" t="s">
        <v>10</v>
      </c>
      <c r="B18" s="32"/>
      <c r="C18" s="32"/>
      <c r="D18" s="32"/>
      <c r="E18" s="32"/>
      <c r="F18" s="32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</row>
    <row r="19" spans="1:32" ht="23.15" customHeight="1" x14ac:dyDescent="0.55000000000000004">
      <c r="A19" s="32" t="s">
        <v>11</v>
      </c>
      <c r="B19" s="32"/>
      <c r="C19" s="32"/>
      <c r="D19" s="32"/>
      <c r="E19" s="32"/>
      <c r="F19" s="32"/>
      <c r="G19" s="44" t="s">
        <v>58</v>
      </c>
      <c r="H19" s="45"/>
      <c r="I19" s="45"/>
      <c r="J19" s="46"/>
      <c r="K19" s="47"/>
      <c r="L19" s="48"/>
      <c r="M19" s="48"/>
      <c r="N19" s="48"/>
      <c r="O19" s="48"/>
      <c r="P19" s="48"/>
      <c r="Q19" s="48"/>
      <c r="R19" s="49"/>
      <c r="S19" s="44" t="s">
        <v>59</v>
      </c>
      <c r="T19" s="45"/>
      <c r="U19" s="45"/>
      <c r="V19" s="46"/>
      <c r="W19" s="50"/>
      <c r="X19" s="51"/>
      <c r="Y19" s="51"/>
      <c r="Z19" s="51"/>
      <c r="AA19" s="51"/>
      <c r="AB19" s="51"/>
      <c r="AC19" s="51"/>
      <c r="AD19" s="52"/>
    </row>
    <row r="20" spans="1:32" ht="15.5" customHeight="1" x14ac:dyDescent="0.55000000000000004"/>
    <row r="21" spans="1:32" ht="25" customHeight="1" x14ac:dyDescent="0.55000000000000004">
      <c r="A21" s="53" t="s">
        <v>16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</row>
    <row r="22" spans="1:32" ht="23.15" customHeight="1" x14ac:dyDescent="0.55000000000000004">
      <c r="A22" s="54" t="s">
        <v>17</v>
      </c>
      <c r="B22" s="55"/>
      <c r="C22" s="55"/>
      <c r="D22" s="55"/>
      <c r="E22" s="55"/>
      <c r="F22" s="56"/>
      <c r="G22" s="57" t="s">
        <v>61</v>
      </c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9"/>
    </row>
    <row r="23" spans="1:32" ht="23.15" customHeight="1" x14ac:dyDescent="0.55000000000000004">
      <c r="A23" s="54" t="s">
        <v>18</v>
      </c>
      <c r="B23" s="55"/>
      <c r="C23" s="55"/>
      <c r="D23" s="55"/>
      <c r="E23" s="55"/>
      <c r="F23" s="56"/>
      <c r="G23" s="60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2"/>
      <c r="AF23" s="16">
        <v>3</v>
      </c>
    </row>
    <row r="24" spans="1:32" ht="23.15" customHeight="1" x14ac:dyDescent="0.55000000000000004">
      <c r="A24" s="27" t="s">
        <v>64</v>
      </c>
      <c r="B24" s="27"/>
      <c r="C24" s="27"/>
      <c r="D24" s="27"/>
      <c r="E24" s="27"/>
      <c r="F24" s="27"/>
      <c r="G24" s="37" t="s">
        <v>68</v>
      </c>
      <c r="H24" s="38"/>
      <c r="I24" s="38"/>
      <c r="J24" s="38"/>
      <c r="K24" s="63">
        <v>2025</v>
      </c>
      <c r="L24" s="64"/>
      <c r="M24" s="64"/>
      <c r="N24" s="13" t="s">
        <v>19</v>
      </c>
      <c r="O24" s="12">
        <v>7</v>
      </c>
      <c r="P24" s="13" t="s">
        <v>20</v>
      </c>
      <c r="Q24" s="12">
        <v>9</v>
      </c>
      <c r="R24" s="14" t="s">
        <v>21</v>
      </c>
      <c r="S24" s="37" t="s">
        <v>69</v>
      </c>
      <c r="T24" s="38"/>
      <c r="U24" s="38"/>
      <c r="V24" s="39"/>
      <c r="W24" s="65">
        <v>2025</v>
      </c>
      <c r="X24" s="65"/>
      <c r="Y24" s="65"/>
      <c r="Z24" s="13" t="s">
        <v>19</v>
      </c>
      <c r="AA24" s="12">
        <v>11</v>
      </c>
      <c r="AB24" s="13" t="s">
        <v>20</v>
      </c>
      <c r="AC24" s="12">
        <v>30</v>
      </c>
      <c r="AD24" s="14" t="s">
        <v>21</v>
      </c>
    </row>
    <row r="25" spans="1:32" ht="23.15" customHeight="1" x14ac:dyDescent="0.55000000000000004">
      <c r="A25" s="66" t="s">
        <v>22</v>
      </c>
      <c r="B25" s="75"/>
      <c r="C25" s="81" t="s">
        <v>23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3"/>
      <c r="O25" s="84" t="s">
        <v>24</v>
      </c>
      <c r="P25" s="85"/>
      <c r="Q25" s="85"/>
      <c r="R25" s="86"/>
      <c r="S25" s="87">
        <v>314.60000000000002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23" t="s">
        <v>25</v>
      </c>
    </row>
    <row r="26" spans="1:32" ht="23.15" customHeight="1" x14ac:dyDescent="0.55000000000000004">
      <c r="A26" s="68"/>
      <c r="B26" s="80"/>
      <c r="C26" s="70" t="s">
        <v>26</v>
      </c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6"/>
      <c r="O26" s="84" t="s">
        <v>24</v>
      </c>
      <c r="P26" s="85"/>
      <c r="Q26" s="85"/>
      <c r="R26" s="86"/>
      <c r="S26" s="87">
        <v>200</v>
      </c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23" t="s">
        <v>25</v>
      </c>
    </row>
    <row r="27" spans="1:32" ht="23.15" customHeight="1" x14ac:dyDescent="0.55000000000000004">
      <c r="A27" s="68"/>
      <c r="B27" s="80"/>
      <c r="C27" s="81" t="s">
        <v>27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3"/>
      <c r="S27" s="32" t="s">
        <v>28</v>
      </c>
      <c r="T27" s="81"/>
      <c r="U27" s="89">
        <f>MIN(S25:AC26)</f>
        <v>200</v>
      </c>
      <c r="V27" s="90"/>
      <c r="W27" s="90"/>
      <c r="X27" s="90"/>
      <c r="Y27" s="90"/>
      <c r="Z27" s="90"/>
      <c r="AA27" s="90"/>
      <c r="AB27" s="90"/>
      <c r="AC27" s="91"/>
      <c r="AD27" s="24" t="s">
        <v>25</v>
      </c>
    </row>
    <row r="28" spans="1:32" ht="23.15" customHeight="1" x14ac:dyDescent="0.55000000000000004">
      <c r="A28" s="68"/>
      <c r="B28" s="80"/>
      <c r="C28" s="66" t="s">
        <v>29</v>
      </c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75"/>
      <c r="S28" s="32" t="s">
        <v>30</v>
      </c>
      <c r="T28" s="81"/>
      <c r="U28" s="98">
        <f>IF(5000001&lt;ROUNDDOWN(U27*50000,-3),5000000,ROUNDDOWN(U27*50000,-3))</f>
        <v>5000000</v>
      </c>
      <c r="V28" s="99"/>
      <c r="W28" s="99"/>
      <c r="X28" s="99"/>
      <c r="Y28" s="99"/>
      <c r="Z28" s="99"/>
      <c r="AA28" s="99"/>
      <c r="AB28" s="99"/>
      <c r="AC28" s="100"/>
      <c r="AD28" s="25" t="s">
        <v>6</v>
      </c>
    </row>
    <row r="29" spans="1:32" ht="23.15" customHeight="1" x14ac:dyDescent="0.55000000000000004">
      <c r="A29" s="70"/>
      <c r="B29" s="76"/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6"/>
      <c r="S29" s="32"/>
      <c r="T29" s="81"/>
      <c r="U29" s="101" t="s">
        <v>31</v>
      </c>
      <c r="V29" s="102"/>
      <c r="W29" s="102"/>
      <c r="X29" s="102"/>
      <c r="Y29" s="102"/>
      <c r="Z29" s="102"/>
      <c r="AA29" s="102"/>
      <c r="AB29" s="102"/>
      <c r="AC29" s="102"/>
      <c r="AD29" s="102"/>
    </row>
    <row r="30" spans="1:32" ht="23.15" customHeight="1" x14ac:dyDescent="0.55000000000000004">
      <c r="A30" s="66" t="s">
        <v>32</v>
      </c>
      <c r="B30" s="67"/>
      <c r="C30" s="32" t="s">
        <v>63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72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4"/>
      <c r="AF30" s="16">
        <v>2</v>
      </c>
    </row>
    <row r="31" spans="1:32" ht="23.15" customHeight="1" x14ac:dyDescent="0.55000000000000004">
      <c r="A31" s="68"/>
      <c r="B31" s="69"/>
      <c r="C31" s="66" t="str">
        <f>CHOOSE(AF30,"SII登録製品","SII登録製品","その他")</f>
        <v>SII登録製品</v>
      </c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75"/>
      <c r="S31" s="77" t="str">
        <f>CHOOSE(AF30,"メーカー名","メーカー名","アンペア")</f>
        <v>メーカー名</v>
      </c>
      <c r="T31" s="78"/>
      <c r="U31" s="78"/>
      <c r="V31" s="79"/>
      <c r="W31" s="77" t="str">
        <f>CHOOSE(AF30,"登録型番","登録型番","単電池の定格電圧")</f>
        <v>登録型番</v>
      </c>
      <c r="X31" s="78"/>
      <c r="Y31" s="78"/>
      <c r="Z31" s="79"/>
      <c r="AA31" s="78" t="str">
        <f>CHOOSE(AF30,"登録容量","登録容量","蓄電容量")</f>
        <v>登録容量</v>
      </c>
      <c r="AB31" s="78"/>
      <c r="AC31" s="78"/>
      <c r="AD31" s="79"/>
    </row>
    <row r="32" spans="1:32" ht="23.15" customHeight="1" x14ac:dyDescent="0.55000000000000004">
      <c r="A32" s="68"/>
      <c r="B32" s="69"/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6"/>
      <c r="S32" s="92" t="s">
        <v>71</v>
      </c>
      <c r="T32" s="93"/>
      <c r="U32" s="93"/>
      <c r="V32" s="10" t="str">
        <f>CHOOSE(AF30,"","","Ah")</f>
        <v/>
      </c>
      <c r="W32" s="94" t="s">
        <v>71</v>
      </c>
      <c r="X32" s="95"/>
      <c r="Y32" s="95"/>
      <c r="Z32" s="11" t="str">
        <f>CHOOSE(AF30," "," ","V")</f>
        <v xml:space="preserve"> </v>
      </c>
      <c r="AA32" s="95">
        <v>16.399999999999999</v>
      </c>
      <c r="AB32" s="95"/>
      <c r="AC32" s="95"/>
      <c r="AD32" s="15" t="s">
        <v>33</v>
      </c>
    </row>
    <row r="33" spans="1:35" ht="23.15" customHeight="1" x14ac:dyDescent="0.55000000000000004">
      <c r="A33" s="68"/>
      <c r="B33" s="69"/>
      <c r="C33" s="81" t="str">
        <f>CHOOSE(AF30,"設置セット数","設置セット数","設　置　台　数")</f>
        <v>設置セット数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3"/>
      <c r="S33" s="96">
        <v>1</v>
      </c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15" t="str">
        <f>CHOOSE(AF30,"","セット","台")</f>
        <v>セット</v>
      </c>
    </row>
    <row r="34" spans="1:35" ht="23.15" customHeight="1" x14ac:dyDescent="0.55000000000000004">
      <c r="A34" s="68"/>
      <c r="B34" s="69"/>
      <c r="C34" s="32" t="s">
        <v>62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 t="s">
        <v>34</v>
      </c>
      <c r="T34" s="81"/>
      <c r="U34" s="89">
        <f>ROUNDDOWN(AA32*S33,1)</f>
        <v>16.399999999999999</v>
      </c>
      <c r="V34" s="90"/>
      <c r="W34" s="90"/>
      <c r="X34" s="90"/>
      <c r="Y34" s="90"/>
      <c r="Z34" s="90"/>
      <c r="AA34" s="90"/>
      <c r="AB34" s="90"/>
      <c r="AC34" s="91"/>
      <c r="AD34" s="24" t="s">
        <v>33</v>
      </c>
    </row>
    <row r="35" spans="1:35" ht="23.15" customHeight="1" x14ac:dyDescent="0.55000000000000004">
      <c r="A35" s="68"/>
      <c r="B35" s="69"/>
      <c r="C35" s="26" t="s">
        <v>35</v>
      </c>
      <c r="D35" s="26"/>
      <c r="E35" s="26"/>
      <c r="F35" s="26"/>
      <c r="G35" s="26"/>
      <c r="H35" s="26"/>
      <c r="I35" s="26"/>
      <c r="J35" s="26"/>
      <c r="K35" s="26"/>
      <c r="L35" s="26"/>
      <c r="M35" s="37" t="s">
        <v>36</v>
      </c>
      <c r="N35" s="38"/>
      <c r="O35" s="38"/>
      <c r="P35" s="38"/>
      <c r="Q35" s="38"/>
      <c r="R35" s="39"/>
      <c r="S35" s="107" t="s">
        <v>37</v>
      </c>
      <c r="T35" s="108"/>
      <c r="U35" s="109">
        <v>2100000</v>
      </c>
      <c r="V35" s="110"/>
      <c r="W35" s="110"/>
      <c r="X35" s="110"/>
      <c r="Y35" s="110"/>
      <c r="Z35" s="110"/>
      <c r="AA35" s="110"/>
      <c r="AB35" s="110"/>
      <c r="AC35" s="96"/>
      <c r="AD35" s="23" t="s">
        <v>6</v>
      </c>
    </row>
    <row r="36" spans="1:35" ht="23.15" customHeight="1" x14ac:dyDescent="0.55000000000000004">
      <c r="A36" s="68"/>
      <c r="B36" s="6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37" t="s">
        <v>38</v>
      </c>
      <c r="N36" s="38"/>
      <c r="O36" s="38"/>
      <c r="P36" s="38"/>
      <c r="Q36" s="38"/>
      <c r="R36" s="39"/>
      <c r="S36" s="107" t="s">
        <v>39</v>
      </c>
      <c r="T36" s="108"/>
      <c r="U36" s="111">
        <v>360000</v>
      </c>
      <c r="V36" s="112"/>
      <c r="W36" s="112"/>
      <c r="X36" s="112"/>
      <c r="Y36" s="112"/>
      <c r="Z36" s="112"/>
      <c r="AA36" s="112"/>
      <c r="AB36" s="112"/>
      <c r="AC36" s="113"/>
      <c r="AD36" s="23" t="s">
        <v>6</v>
      </c>
    </row>
    <row r="37" spans="1:35" ht="23.15" customHeight="1" x14ac:dyDescent="0.55000000000000004">
      <c r="A37" s="68"/>
      <c r="B37" s="69"/>
      <c r="C37" s="32" t="s">
        <v>40</v>
      </c>
      <c r="D37" s="32"/>
      <c r="E37" s="32"/>
      <c r="F37" s="32"/>
      <c r="G37" s="32"/>
      <c r="H37" s="32"/>
      <c r="I37" s="32"/>
      <c r="J37" s="32"/>
      <c r="K37" s="32"/>
      <c r="L37" s="32"/>
      <c r="M37" s="32" t="s">
        <v>41</v>
      </c>
      <c r="N37" s="32"/>
      <c r="O37" s="32"/>
      <c r="P37" s="32"/>
      <c r="Q37" s="32"/>
      <c r="R37" s="32"/>
      <c r="S37" s="32" t="s">
        <v>42</v>
      </c>
      <c r="T37" s="81"/>
      <c r="U37" s="125">
        <f>ROUNDDOWN((U35+U36)/U34,0)</f>
        <v>150000</v>
      </c>
      <c r="V37" s="125"/>
      <c r="W37" s="125"/>
      <c r="X37" s="125"/>
      <c r="Y37" s="125"/>
      <c r="Z37" s="125"/>
      <c r="AA37" s="125"/>
      <c r="AB37" s="125"/>
      <c r="AC37" s="125"/>
      <c r="AD37" s="75" t="s">
        <v>6</v>
      </c>
      <c r="AI37" s="9"/>
    </row>
    <row r="38" spans="1:35" ht="23.15" customHeight="1" x14ac:dyDescent="0.55000000000000004">
      <c r="A38" s="68"/>
      <c r="B38" s="69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81"/>
      <c r="U38" s="126"/>
      <c r="V38" s="126"/>
      <c r="W38" s="126"/>
      <c r="X38" s="126"/>
      <c r="Y38" s="126"/>
      <c r="Z38" s="126"/>
      <c r="AA38" s="126"/>
      <c r="AB38" s="126"/>
      <c r="AC38" s="126"/>
      <c r="AD38" s="76"/>
      <c r="AI38" s="9"/>
    </row>
    <row r="39" spans="1:35" ht="23.15" customHeight="1" x14ac:dyDescent="0.55000000000000004">
      <c r="A39" s="68"/>
      <c r="B39" s="69"/>
      <c r="C39" s="127" t="s">
        <v>65</v>
      </c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32" t="s">
        <v>43</v>
      </c>
      <c r="T39" s="81"/>
      <c r="U39" s="103" cm="1">
        <f t="array" ref="U39">_xlfn.IFS(C31="SII登録製品",(IF(155001&gt;U37,(IF(U34&lt;100,ROUNDDOWN((U35+U36)*1/3,-3),ROUNDDOWN(U37*1/3*100,-3))),IF(U34&lt;100,ROUNDDOWN(155000*U34*1/3,-3),ROUNDDOWN(155000*1/3*100,-3)))),C31="その他",(IF(190001&gt;U37,(IF(U34&lt;100,ROUNDDOWN((U35+U36)*1/3,-3),ROUNDDOWN(U37*1/3*100,-3))),IF(U34&lt;100,ROUNDDOWN(190000*U34*1/3,-3),ROUNDDOWN(190000*1/3*100,-3)))))</f>
        <v>820000</v>
      </c>
      <c r="V39" s="104"/>
      <c r="W39" s="104"/>
      <c r="X39" s="104"/>
      <c r="Y39" s="104"/>
      <c r="Z39" s="104"/>
      <c r="AA39" s="104"/>
      <c r="AB39" s="104"/>
      <c r="AC39" s="105"/>
      <c r="AD39" s="83" t="s">
        <v>6</v>
      </c>
      <c r="AI39" s="9"/>
    </row>
    <row r="40" spans="1:35" ht="23.15" customHeight="1" x14ac:dyDescent="0.55000000000000004">
      <c r="A40" s="70"/>
      <c r="B40" s="71"/>
      <c r="C40" s="106" t="s">
        <v>44</v>
      </c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32"/>
      <c r="T40" s="81"/>
      <c r="U40" s="103"/>
      <c r="V40" s="104"/>
      <c r="W40" s="104"/>
      <c r="X40" s="104"/>
      <c r="Y40" s="104"/>
      <c r="Z40" s="104"/>
      <c r="AA40" s="104"/>
      <c r="AB40" s="104"/>
      <c r="AC40" s="105"/>
      <c r="AD40" s="83"/>
    </row>
    <row r="41" spans="1:35" ht="23.15" customHeight="1" x14ac:dyDescent="0.55000000000000004">
      <c r="A41" s="32" t="s">
        <v>45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120">
        <f>IF(S33="",U28,U28+U39)</f>
        <v>5820000</v>
      </c>
      <c r="T41" s="121"/>
      <c r="U41" s="121"/>
      <c r="V41" s="121"/>
      <c r="W41" s="121"/>
      <c r="X41" s="121"/>
      <c r="Y41" s="121"/>
      <c r="Z41" s="121"/>
      <c r="AA41" s="121"/>
      <c r="AB41" s="121"/>
      <c r="AC41" s="122"/>
      <c r="AD41" s="24" t="s">
        <v>6</v>
      </c>
    </row>
    <row r="42" spans="1:35" ht="23.15" customHeight="1" x14ac:dyDescent="0.55000000000000004">
      <c r="A42" s="32" t="s">
        <v>46</v>
      </c>
      <c r="B42" s="32"/>
      <c r="C42" s="32"/>
      <c r="D42" s="32"/>
      <c r="E42" s="32"/>
      <c r="F42" s="32"/>
      <c r="G42" s="123"/>
      <c r="H42" s="123"/>
      <c r="I42" s="123"/>
      <c r="J42" s="123"/>
      <c r="K42" s="123"/>
      <c r="L42" s="123"/>
      <c r="M42" s="32" t="str">
        <f>CHOOSE(AF42,"売電先","")</f>
        <v>売電先</v>
      </c>
      <c r="N42" s="32"/>
      <c r="O42" s="32"/>
      <c r="P42" s="32"/>
      <c r="Q42" s="32"/>
      <c r="R42" s="32"/>
      <c r="S42" s="112" t="s">
        <v>70</v>
      </c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F42" s="16">
        <v>1</v>
      </c>
    </row>
    <row r="43" spans="1:35" ht="23.15" customHeight="1" x14ac:dyDescent="0.55000000000000004">
      <c r="A43" s="32"/>
      <c r="B43" s="32"/>
      <c r="C43" s="32"/>
      <c r="D43" s="32"/>
      <c r="E43" s="32"/>
      <c r="F43" s="32"/>
      <c r="G43" s="123"/>
      <c r="H43" s="123"/>
      <c r="I43" s="123"/>
      <c r="J43" s="123"/>
      <c r="K43" s="123"/>
      <c r="L43" s="123"/>
      <c r="M43" s="32" t="str">
        <f>CHOOSE(AF42,"確認事項","")</f>
        <v>確認事項</v>
      </c>
      <c r="N43" s="32"/>
      <c r="O43" s="32"/>
      <c r="P43" s="32"/>
      <c r="Q43" s="32"/>
      <c r="R43" s="32"/>
      <c r="S43" s="17"/>
      <c r="T43" s="65" t="str">
        <f>CHOOSE(AF42,"FIT制度による売電は行いません。","")</f>
        <v>FIT制度による売電は行いません。</v>
      </c>
      <c r="U43" s="65"/>
      <c r="V43" s="65"/>
      <c r="W43" s="65"/>
      <c r="X43" s="65"/>
      <c r="Y43" s="65"/>
      <c r="Z43" s="65"/>
      <c r="AA43" s="65"/>
      <c r="AB43" s="65"/>
      <c r="AC43" s="65"/>
      <c r="AD43" s="124"/>
    </row>
    <row r="44" spans="1:35" ht="23.15" customHeight="1" x14ac:dyDescent="0.55000000000000004">
      <c r="A44" s="116" t="str">
        <f>CHOOSE(AF23,"※リースモデル又はオンサイトＰＰＡモデルの場合のみ記入","※リースモデル又はオンサイトＰＰＡモデルの場合のみ記入","")</f>
        <v/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5" ht="23.15" customHeight="1" x14ac:dyDescent="0.55000000000000004">
      <c r="A45" s="117" t="str">
        <f>CHOOSE(AF23,"契約期間 ","契約期間","")</f>
        <v/>
      </c>
      <c r="B45" s="118"/>
      <c r="C45" s="118"/>
      <c r="D45" s="118"/>
      <c r="E45" s="118"/>
      <c r="F45" s="119"/>
      <c r="G45" s="37" t="str">
        <f>CHOOSE(AF23,"開始予定日","開始予定日","")</f>
        <v/>
      </c>
      <c r="H45" s="38"/>
      <c r="I45" s="38"/>
      <c r="J45" s="38"/>
      <c r="K45" s="63"/>
      <c r="L45" s="64"/>
      <c r="M45" s="64"/>
      <c r="N45" s="18" t="str">
        <f>CHOOSE(AF23,"年","年","")</f>
        <v/>
      </c>
      <c r="O45" s="12"/>
      <c r="P45" s="13" t="str">
        <f>CHOOSE(AF23,"月","月","")</f>
        <v/>
      </c>
      <c r="Q45" s="12"/>
      <c r="R45" s="14" t="str">
        <f>CHOOSE(AF23,"日","日","")</f>
        <v/>
      </c>
      <c r="S45" s="37" t="str">
        <f>CHOOSE(AF23,"終了予定日","終了予定日","")</f>
        <v/>
      </c>
      <c r="T45" s="38"/>
      <c r="U45" s="38"/>
      <c r="V45" s="39"/>
      <c r="W45" s="63"/>
      <c r="X45" s="64"/>
      <c r="Y45" s="64"/>
      <c r="Z45" s="13" t="str">
        <f>CHOOSE(AF23,"年","年","")</f>
        <v/>
      </c>
      <c r="AA45" s="12"/>
      <c r="AB45" s="13" t="str">
        <f>CHOOSE(AF23,"月","月","")</f>
        <v/>
      </c>
      <c r="AC45" s="12"/>
      <c r="AD45" s="14" t="str">
        <f>CHOOSE(AF23,"日","日","")</f>
        <v/>
      </c>
    </row>
    <row r="46" spans="1:35" ht="15" customHeight="1" x14ac:dyDescent="0.55000000000000004">
      <c r="A46" s="3"/>
    </row>
    <row r="47" spans="1:35" ht="15" customHeight="1" x14ac:dyDescent="0.55000000000000004">
      <c r="A47" s="3"/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8" customHeight="1" x14ac:dyDescent="0.55000000000000004"/>
  </sheetData>
  <mergeCells count="111">
    <mergeCell ref="A44:AD44"/>
    <mergeCell ref="A45:F45"/>
    <mergeCell ref="G45:J45"/>
    <mergeCell ref="K45:M45"/>
    <mergeCell ref="S45:V45"/>
    <mergeCell ref="W45:Y45"/>
    <mergeCell ref="A41:R41"/>
    <mergeCell ref="S41:AC41"/>
    <mergeCell ref="A42:F43"/>
    <mergeCell ref="G42:L43"/>
    <mergeCell ref="M42:R42"/>
    <mergeCell ref="S42:AD42"/>
    <mergeCell ref="M43:R43"/>
    <mergeCell ref="T43:AD43"/>
    <mergeCell ref="C37:L38"/>
    <mergeCell ref="M37:R38"/>
    <mergeCell ref="S37:T38"/>
    <mergeCell ref="U37:AC38"/>
    <mergeCell ref="AD37:AD38"/>
    <mergeCell ref="C39:R39"/>
    <mergeCell ref="S39:T40"/>
    <mergeCell ref="U39:AC40"/>
    <mergeCell ref="AD39:AD40"/>
    <mergeCell ref="C40:R40"/>
    <mergeCell ref="U28:AC28"/>
    <mergeCell ref="U29:AD29"/>
    <mergeCell ref="C34:R34"/>
    <mergeCell ref="S34:T34"/>
    <mergeCell ref="U34:AC34"/>
    <mergeCell ref="C35:L36"/>
    <mergeCell ref="M35:R35"/>
    <mergeCell ref="S35:T35"/>
    <mergeCell ref="U35:AC35"/>
    <mergeCell ref="M36:R36"/>
    <mergeCell ref="S36:T36"/>
    <mergeCell ref="U36:AC36"/>
    <mergeCell ref="A30:B40"/>
    <mergeCell ref="C30:R30"/>
    <mergeCell ref="S30:AD30"/>
    <mergeCell ref="C31:R32"/>
    <mergeCell ref="S31:V31"/>
    <mergeCell ref="W31:Z31"/>
    <mergeCell ref="A25:B29"/>
    <mergeCell ref="C25:N25"/>
    <mergeCell ref="O25:R25"/>
    <mergeCell ref="S25:AC25"/>
    <mergeCell ref="C26:N26"/>
    <mergeCell ref="O26:R26"/>
    <mergeCell ref="S26:AC26"/>
    <mergeCell ref="C27:R27"/>
    <mergeCell ref="S27:T27"/>
    <mergeCell ref="U27:AC27"/>
    <mergeCell ref="AA31:AD31"/>
    <mergeCell ref="S32:U32"/>
    <mergeCell ref="W32:Y32"/>
    <mergeCell ref="AA32:AC32"/>
    <mergeCell ref="C33:R33"/>
    <mergeCell ref="S33:AC33"/>
    <mergeCell ref="C28:R29"/>
    <mergeCell ref="S28:T29"/>
    <mergeCell ref="A21:AD21"/>
    <mergeCell ref="A22:F22"/>
    <mergeCell ref="G22:AD22"/>
    <mergeCell ref="A23:F23"/>
    <mergeCell ref="G23:AD23"/>
    <mergeCell ref="A24:F24"/>
    <mergeCell ref="G24:J24"/>
    <mergeCell ref="K24:M24"/>
    <mergeCell ref="S24:V24"/>
    <mergeCell ref="W24:Y24"/>
    <mergeCell ref="AC16:AD16"/>
    <mergeCell ref="A17:F17"/>
    <mergeCell ref="G17:AD17"/>
    <mergeCell ref="A18:F18"/>
    <mergeCell ref="G18:AD18"/>
    <mergeCell ref="A19:F19"/>
    <mergeCell ref="G19:J19"/>
    <mergeCell ref="K19:R19"/>
    <mergeCell ref="S19:V19"/>
    <mergeCell ref="W19:AD19"/>
    <mergeCell ref="A16:F16"/>
    <mergeCell ref="G16:K16"/>
    <mergeCell ref="L16:R16"/>
    <mergeCell ref="S16:T16"/>
    <mergeCell ref="U16:Y16"/>
    <mergeCell ref="Z16:AB16"/>
    <mergeCell ref="A13:AD13"/>
    <mergeCell ref="A14:F15"/>
    <mergeCell ref="G14:K14"/>
    <mergeCell ref="L14:AD14"/>
    <mergeCell ref="G15:K15"/>
    <mergeCell ref="L15:AD15"/>
    <mergeCell ref="A9:F9"/>
    <mergeCell ref="G9:AD9"/>
    <mergeCell ref="A10:F10"/>
    <mergeCell ref="G10:AD10"/>
    <mergeCell ref="A11:F11"/>
    <mergeCell ref="G11:J11"/>
    <mergeCell ref="K11:R11"/>
    <mergeCell ref="S11:V11"/>
    <mergeCell ref="W11:AD11"/>
    <mergeCell ref="A3:AD3"/>
    <mergeCell ref="A5:AD5"/>
    <mergeCell ref="A6:AD6"/>
    <mergeCell ref="A8:F8"/>
    <mergeCell ref="G8:K8"/>
    <mergeCell ref="L8:R8"/>
    <mergeCell ref="S8:T8"/>
    <mergeCell ref="U8:Y8"/>
    <mergeCell ref="Z8:AB8"/>
    <mergeCell ref="AC8:AD8"/>
  </mergeCells>
  <phoneticPr fontId="2"/>
  <conditionalFormatting sqref="S32:V32">
    <cfRule type="expression" dxfId="11" priority="6">
      <formula>$S$31="アンペア"</formula>
    </cfRule>
  </conditionalFormatting>
  <conditionalFormatting sqref="M42:R42">
    <cfRule type="expression" dxfId="10" priority="5">
      <formula>$AF$42=2</formula>
    </cfRule>
  </conditionalFormatting>
  <conditionalFormatting sqref="M43:R43">
    <cfRule type="expression" dxfId="9" priority="4">
      <formula>$AF$42=2</formula>
    </cfRule>
  </conditionalFormatting>
  <conditionalFormatting sqref="S42:AD42">
    <cfRule type="expression" dxfId="8" priority="3">
      <formula>$AF$42=2</formula>
    </cfRule>
  </conditionalFormatting>
  <conditionalFormatting sqref="A45:AD45">
    <cfRule type="expression" dxfId="7" priority="2">
      <formula>$AF$23=3</formula>
    </cfRule>
  </conditionalFormatting>
  <conditionalFormatting sqref="S43:AD43">
    <cfRule type="expression" dxfId="6" priority="1">
      <formula>$AF$42=2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5:AC26" xr:uid="{8074214D-B0C4-47F3-8FF2-04129D7AC535}">
      <formula1>S25*10=INT(S25*10)</formula1>
    </dataValidation>
    <dataValidation type="list" allowBlank="1" showInputMessage="1" showErrorMessage="1" sqref="G9:AD9 G17:AD17" xr:uid="{5813EFF3-2F8F-48F7-9EA7-9D9C4348A83C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2:AC32" xr:uid="{DAD0C9A2-7481-41B0-831C-C9E1B74FFFA2}">
      <formula1>AA32*100=INT(AA32*100)</formula1>
    </dataValidation>
  </dataValidations>
  <pageMargins left="1.1023622047244095" right="0.19685039370078741" top="0.55118110236220474" bottom="0.35433070866141736" header="0.31496062992125984" footer="0.31496062992125984"/>
  <pageSetup paperSize="9" scale="7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オンサイトPPAモデル">
              <controlPr defaultSize="0" autoFill="0" autoLine="0" autoPict="0">
                <anchor moveWithCells="1">
                  <from>
                    <xdr:col>19</xdr:col>
                    <xdr:colOff>50800</xdr:colOff>
                    <xdr:row>22</xdr:row>
                    <xdr:rowOff>171450</xdr:rowOff>
                  </from>
                  <to>
                    <xdr:col>24</xdr:col>
                    <xdr:colOff>222250</xdr:colOff>
                    <xdr:row>23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リースモデル">
              <controlPr defaultSize="0" autoFill="0" autoLine="0" autoPict="0">
                <anchor moveWithCells="1">
                  <from>
                    <xdr:col>15</xdr:col>
                    <xdr:colOff>107950</xdr:colOff>
                    <xdr:row>22</xdr:row>
                    <xdr:rowOff>171450</xdr:rowOff>
                  </from>
                  <to>
                    <xdr:col>19</xdr:col>
                    <xdr:colOff>31750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5" r:id="rId6" name="自社購入">
              <controlPr defaultSize="0" autoFill="0" autoLine="0" autoPict="0">
                <anchor moveWithCells="1">
                  <from>
                    <xdr:col>11</xdr:col>
                    <xdr:colOff>209550</xdr:colOff>
                    <xdr:row>22</xdr:row>
                    <xdr:rowOff>171450</xdr:rowOff>
                  </from>
                  <to>
                    <xdr:col>15</xdr:col>
                    <xdr:colOff>63500</xdr:colOff>
                    <xdr:row>23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7" name="Group Box 4">
              <controlPr defaultSize="0" autoFill="0" autoPict="0">
                <anchor moveWithCells="1">
                  <from>
                    <xdr:col>10</xdr:col>
                    <xdr:colOff>57150</xdr:colOff>
                    <xdr:row>22</xdr:row>
                    <xdr:rowOff>38100</xdr:rowOff>
                  </from>
                  <to>
                    <xdr:col>27</xdr:col>
                    <xdr:colOff>25400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7" r:id="rId8" name="Option Button 5">
              <controlPr defaultSize="0" autoFill="0" autoLine="0" autoPict="0">
                <anchor moveWithCells="1">
                  <from>
                    <xdr:col>6</xdr:col>
                    <xdr:colOff>177800</xdr:colOff>
                    <xdr:row>42</xdr:row>
                    <xdr:rowOff>127000</xdr:rowOff>
                  </from>
                  <to>
                    <xdr:col>9</xdr:col>
                    <xdr:colOff>133350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8" r:id="rId9" name="Option Button 6">
              <controlPr defaultSize="0" autoFill="0" autoLine="0" autoPict="0">
                <anchor moveWithCells="1">
                  <from>
                    <xdr:col>9</xdr:col>
                    <xdr:colOff>101600</xdr:colOff>
                    <xdr:row>42</xdr:row>
                    <xdr:rowOff>127000</xdr:rowOff>
                  </from>
                  <to>
                    <xdr:col>12</xdr:col>
                    <xdr:colOff>57150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10" name="Group Box 7">
              <controlPr defaultSize="0" autoFill="0" autoPict="0">
                <anchor moveWithCells="1">
                  <from>
                    <xdr:col>5</xdr:col>
                    <xdr:colOff>101600</xdr:colOff>
                    <xdr:row>41</xdr:row>
                    <xdr:rowOff>241300</xdr:rowOff>
                  </from>
                  <to>
                    <xdr:col>13</xdr:col>
                    <xdr:colOff>82550</xdr:colOff>
                    <xdr:row>44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42</xdr:row>
                    <xdr:rowOff>25400</xdr:rowOff>
                  </from>
                  <to>
                    <xdr:col>19</xdr:col>
                    <xdr:colOff>0</xdr:colOff>
                    <xdr:row>42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1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29</xdr:row>
                    <xdr:rowOff>25400</xdr:rowOff>
                  </from>
                  <to>
                    <xdr:col>22</xdr:col>
                    <xdr:colOff>31750</xdr:colOff>
                    <xdr:row>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29</xdr:row>
                    <xdr:rowOff>25400</xdr:rowOff>
                  </from>
                  <to>
                    <xdr:col>25</xdr:col>
                    <xdr:colOff>76200</xdr:colOff>
                    <xdr:row>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29</xdr:row>
                    <xdr:rowOff>25400</xdr:rowOff>
                  </from>
                  <to>
                    <xdr:col>29</xdr:col>
                    <xdr:colOff>133350</xdr:colOff>
                    <xdr:row>29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5BC5A-93C2-4528-A7E1-D36A0D970AD2}">
  <sheetPr>
    <pageSetUpPr fitToPage="1"/>
  </sheetPr>
  <dimension ref="A1:AI51"/>
  <sheetViews>
    <sheetView showZeros="0" view="pageBreakPreview" topLeftCell="A24" zoomScale="70" zoomScaleNormal="100" zoomScaleSheetLayoutView="70" workbookViewId="0">
      <selection activeCell="S41" sqref="S41:AC41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0</v>
      </c>
    </row>
    <row r="2" spans="1:30" ht="18" customHeight="1" x14ac:dyDescent="0.55000000000000004"/>
    <row r="3" spans="1:30" ht="18" customHeight="1" x14ac:dyDescent="0.55000000000000004">
      <c r="A3" s="11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</row>
    <row r="4" spans="1:30" ht="18" customHeight="1" x14ac:dyDescent="0.5500000000000000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0" ht="18" customHeight="1" x14ac:dyDescent="0.55000000000000004">
      <c r="A5" s="115" t="s">
        <v>2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</row>
    <row r="6" spans="1:30" ht="18" customHeight="1" x14ac:dyDescent="0.55000000000000004">
      <c r="A6" s="115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</row>
    <row r="7" spans="1:30" ht="6" customHeight="1" x14ac:dyDescent="0.55000000000000004"/>
    <row r="8" spans="1:30" ht="23.15" customHeight="1" x14ac:dyDescent="0.55000000000000004">
      <c r="A8" s="26" t="s">
        <v>4</v>
      </c>
      <c r="B8" s="26"/>
      <c r="C8" s="26"/>
      <c r="D8" s="26"/>
      <c r="E8" s="26"/>
      <c r="F8" s="26"/>
      <c r="G8" s="27" t="s">
        <v>5</v>
      </c>
      <c r="H8" s="27"/>
      <c r="I8" s="27"/>
      <c r="J8" s="27"/>
      <c r="K8" s="27"/>
      <c r="L8" s="28">
        <v>100000000</v>
      </c>
      <c r="M8" s="29"/>
      <c r="N8" s="29"/>
      <c r="O8" s="29"/>
      <c r="P8" s="29"/>
      <c r="Q8" s="29"/>
      <c r="R8" s="29"/>
      <c r="S8" s="30" t="s">
        <v>6</v>
      </c>
      <c r="T8" s="31"/>
      <c r="U8" s="32" t="s">
        <v>7</v>
      </c>
      <c r="V8" s="32"/>
      <c r="W8" s="32"/>
      <c r="X8" s="32"/>
      <c r="Y8" s="32"/>
      <c r="Z8" s="28">
        <v>280</v>
      </c>
      <c r="AA8" s="29"/>
      <c r="AB8" s="29"/>
      <c r="AC8" s="30" t="s">
        <v>8</v>
      </c>
      <c r="AD8" s="31"/>
    </row>
    <row r="9" spans="1:30" ht="23.15" customHeight="1" x14ac:dyDescent="0.55000000000000004">
      <c r="A9" s="32" t="s">
        <v>9</v>
      </c>
      <c r="B9" s="32"/>
      <c r="C9" s="32"/>
      <c r="D9" s="32"/>
      <c r="E9" s="32"/>
      <c r="F9" s="32"/>
      <c r="G9" s="43" t="s">
        <v>67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</row>
    <row r="10" spans="1:30" ht="23.15" customHeight="1" x14ac:dyDescent="0.55000000000000004">
      <c r="A10" s="32" t="s">
        <v>10</v>
      </c>
      <c r="B10" s="32"/>
      <c r="C10" s="32"/>
      <c r="D10" s="32"/>
      <c r="E10" s="32"/>
      <c r="F10" s="32"/>
      <c r="G10" s="43" t="s">
        <v>56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</row>
    <row r="11" spans="1:30" ht="23.15" customHeight="1" x14ac:dyDescent="0.55000000000000004">
      <c r="A11" s="32" t="s">
        <v>11</v>
      </c>
      <c r="B11" s="32"/>
      <c r="C11" s="32"/>
      <c r="D11" s="32"/>
      <c r="E11" s="32"/>
      <c r="F11" s="32"/>
      <c r="G11" s="44" t="s">
        <v>58</v>
      </c>
      <c r="H11" s="45"/>
      <c r="I11" s="45"/>
      <c r="J11" s="46"/>
      <c r="K11" s="47" t="s">
        <v>57</v>
      </c>
      <c r="L11" s="48"/>
      <c r="M11" s="48"/>
      <c r="N11" s="48"/>
      <c r="O11" s="48"/>
      <c r="P11" s="48"/>
      <c r="Q11" s="48"/>
      <c r="R11" s="49"/>
      <c r="S11" s="44" t="s">
        <v>59</v>
      </c>
      <c r="T11" s="45"/>
      <c r="U11" s="45"/>
      <c r="V11" s="46"/>
      <c r="W11" s="50" t="s">
        <v>60</v>
      </c>
      <c r="X11" s="51"/>
      <c r="Y11" s="51"/>
      <c r="Z11" s="51"/>
      <c r="AA11" s="51"/>
      <c r="AB11" s="51"/>
      <c r="AC11" s="51"/>
      <c r="AD11" s="52"/>
    </row>
    <row r="12" spans="1:30" ht="15.65" customHeight="1" x14ac:dyDescent="0.55000000000000004">
      <c r="A12" s="8"/>
      <c r="B12" s="8"/>
      <c r="C12" s="8"/>
      <c r="D12" s="8"/>
      <c r="E12" s="8"/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25" customHeight="1" x14ac:dyDescent="0.55000000000000004">
      <c r="A13" s="33" t="s">
        <v>12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5"/>
    </row>
    <row r="14" spans="1:30" ht="23.15" customHeight="1" x14ac:dyDescent="0.55000000000000004">
      <c r="A14" s="36" t="s">
        <v>13</v>
      </c>
      <c r="B14" s="36"/>
      <c r="C14" s="36"/>
      <c r="D14" s="36"/>
      <c r="E14" s="36"/>
      <c r="F14" s="36"/>
      <c r="G14" s="37" t="s">
        <v>14</v>
      </c>
      <c r="H14" s="38"/>
      <c r="I14" s="38"/>
      <c r="J14" s="38"/>
      <c r="K14" s="39"/>
      <c r="L14" s="40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2"/>
    </row>
    <row r="15" spans="1:30" ht="23.15" customHeight="1" x14ac:dyDescent="0.55000000000000004">
      <c r="A15" s="36"/>
      <c r="B15" s="36"/>
      <c r="C15" s="36"/>
      <c r="D15" s="36"/>
      <c r="E15" s="36"/>
      <c r="F15" s="36"/>
      <c r="G15" s="27" t="s">
        <v>15</v>
      </c>
      <c r="H15" s="27"/>
      <c r="I15" s="27"/>
      <c r="J15" s="27"/>
      <c r="K15" s="27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</row>
    <row r="16" spans="1:30" ht="23.15" customHeight="1" x14ac:dyDescent="0.55000000000000004">
      <c r="A16" s="26" t="s">
        <v>4</v>
      </c>
      <c r="B16" s="26"/>
      <c r="C16" s="26"/>
      <c r="D16" s="26"/>
      <c r="E16" s="26"/>
      <c r="F16" s="26"/>
      <c r="G16" s="27" t="s">
        <v>5</v>
      </c>
      <c r="H16" s="27"/>
      <c r="I16" s="27"/>
      <c r="J16" s="27"/>
      <c r="K16" s="27"/>
      <c r="L16" s="40"/>
      <c r="M16" s="41"/>
      <c r="N16" s="41"/>
      <c r="O16" s="41"/>
      <c r="P16" s="41"/>
      <c r="Q16" s="41"/>
      <c r="R16" s="41"/>
      <c r="S16" s="30" t="s">
        <v>6</v>
      </c>
      <c r="T16" s="31"/>
      <c r="U16" s="32" t="s">
        <v>7</v>
      </c>
      <c r="V16" s="32"/>
      <c r="W16" s="32"/>
      <c r="X16" s="32"/>
      <c r="Y16" s="32"/>
      <c r="Z16" s="40"/>
      <c r="AA16" s="41"/>
      <c r="AB16" s="41"/>
      <c r="AC16" s="30" t="s">
        <v>8</v>
      </c>
      <c r="AD16" s="31"/>
    </row>
    <row r="17" spans="1:32" ht="23.15" customHeight="1" x14ac:dyDescent="0.55000000000000004">
      <c r="A17" s="32" t="s">
        <v>9</v>
      </c>
      <c r="B17" s="32"/>
      <c r="C17" s="32"/>
      <c r="D17" s="32"/>
      <c r="E17" s="32"/>
      <c r="F17" s="32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</row>
    <row r="18" spans="1:32" ht="23.15" customHeight="1" x14ac:dyDescent="0.55000000000000004">
      <c r="A18" s="32" t="s">
        <v>10</v>
      </c>
      <c r="B18" s="32"/>
      <c r="C18" s="32"/>
      <c r="D18" s="32"/>
      <c r="E18" s="32"/>
      <c r="F18" s="32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</row>
    <row r="19" spans="1:32" ht="23.15" customHeight="1" x14ac:dyDescent="0.55000000000000004">
      <c r="A19" s="32" t="s">
        <v>11</v>
      </c>
      <c r="B19" s="32"/>
      <c r="C19" s="32"/>
      <c r="D19" s="32"/>
      <c r="E19" s="32"/>
      <c r="F19" s="32"/>
      <c r="G19" s="44" t="s">
        <v>58</v>
      </c>
      <c r="H19" s="45"/>
      <c r="I19" s="45"/>
      <c r="J19" s="46"/>
      <c r="K19" s="47"/>
      <c r="L19" s="48"/>
      <c r="M19" s="48"/>
      <c r="N19" s="48"/>
      <c r="O19" s="48"/>
      <c r="P19" s="48"/>
      <c r="Q19" s="48"/>
      <c r="R19" s="49"/>
      <c r="S19" s="44" t="s">
        <v>59</v>
      </c>
      <c r="T19" s="45"/>
      <c r="U19" s="45"/>
      <c r="V19" s="46"/>
      <c r="W19" s="50"/>
      <c r="X19" s="51"/>
      <c r="Y19" s="51"/>
      <c r="Z19" s="51"/>
      <c r="AA19" s="51"/>
      <c r="AB19" s="51"/>
      <c r="AC19" s="51"/>
      <c r="AD19" s="52"/>
    </row>
    <row r="20" spans="1:32" ht="15.5" customHeight="1" x14ac:dyDescent="0.55000000000000004"/>
    <row r="21" spans="1:32" ht="25" customHeight="1" x14ac:dyDescent="0.55000000000000004">
      <c r="A21" s="53" t="s">
        <v>16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</row>
    <row r="22" spans="1:32" ht="23.15" customHeight="1" x14ac:dyDescent="0.55000000000000004">
      <c r="A22" s="54" t="s">
        <v>17</v>
      </c>
      <c r="B22" s="55"/>
      <c r="C22" s="55"/>
      <c r="D22" s="55"/>
      <c r="E22" s="55"/>
      <c r="F22" s="56"/>
      <c r="G22" s="57" t="s">
        <v>61</v>
      </c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9"/>
    </row>
    <row r="23" spans="1:32" ht="23.15" customHeight="1" x14ac:dyDescent="0.55000000000000004">
      <c r="A23" s="54" t="s">
        <v>18</v>
      </c>
      <c r="B23" s="55"/>
      <c r="C23" s="55"/>
      <c r="D23" s="55"/>
      <c r="E23" s="55"/>
      <c r="F23" s="56"/>
      <c r="G23" s="60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2"/>
      <c r="AF23" s="16">
        <v>3</v>
      </c>
    </row>
    <row r="24" spans="1:32" ht="23.15" customHeight="1" x14ac:dyDescent="0.55000000000000004">
      <c r="A24" s="27" t="s">
        <v>64</v>
      </c>
      <c r="B24" s="27"/>
      <c r="C24" s="27"/>
      <c r="D24" s="27"/>
      <c r="E24" s="27"/>
      <c r="F24" s="27"/>
      <c r="G24" s="37" t="s">
        <v>68</v>
      </c>
      <c r="H24" s="38"/>
      <c r="I24" s="38"/>
      <c r="J24" s="38"/>
      <c r="K24" s="63">
        <v>2025</v>
      </c>
      <c r="L24" s="64"/>
      <c r="M24" s="64"/>
      <c r="N24" s="13" t="s">
        <v>19</v>
      </c>
      <c r="O24" s="12">
        <v>7</v>
      </c>
      <c r="P24" s="13" t="s">
        <v>20</v>
      </c>
      <c r="Q24" s="12">
        <v>9</v>
      </c>
      <c r="R24" s="14" t="s">
        <v>21</v>
      </c>
      <c r="S24" s="37" t="s">
        <v>69</v>
      </c>
      <c r="T24" s="38"/>
      <c r="U24" s="38"/>
      <c r="V24" s="39"/>
      <c r="W24" s="65">
        <v>2025</v>
      </c>
      <c r="X24" s="65"/>
      <c r="Y24" s="65"/>
      <c r="Z24" s="13" t="s">
        <v>19</v>
      </c>
      <c r="AA24" s="12">
        <v>11</v>
      </c>
      <c r="AB24" s="13" t="s">
        <v>20</v>
      </c>
      <c r="AC24" s="12">
        <v>30</v>
      </c>
      <c r="AD24" s="14" t="s">
        <v>21</v>
      </c>
    </row>
    <row r="25" spans="1:32" ht="23.15" customHeight="1" x14ac:dyDescent="0.55000000000000004">
      <c r="A25" s="66" t="s">
        <v>22</v>
      </c>
      <c r="B25" s="75"/>
      <c r="C25" s="81" t="s">
        <v>23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3"/>
      <c r="O25" s="84" t="s">
        <v>24</v>
      </c>
      <c r="P25" s="85"/>
      <c r="Q25" s="85"/>
      <c r="R25" s="86"/>
      <c r="S25" s="87">
        <v>300.5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23" t="s">
        <v>25</v>
      </c>
    </row>
    <row r="26" spans="1:32" ht="23.15" customHeight="1" x14ac:dyDescent="0.55000000000000004">
      <c r="A26" s="68"/>
      <c r="B26" s="80"/>
      <c r="C26" s="70" t="s">
        <v>26</v>
      </c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6"/>
      <c r="O26" s="84" t="s">
        <v>24</v>
      </c>
      <c r="P26" s="85"/>
      <c r="Q26" s="85"/>
      <c r="R26" s="86"/>
      <c r="S26" s="87">
        <v>250</v>
      </c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23" t="s">
        <v>25</v>
      </c>
    </row>
    <row r="27" spans="1:32" ht="23.15" customHeight="1" x14ac:dyDescent="0.55000000000000004">
      <c r="A27" s="68"/>
      <c r="B27" s="80"/>
      <c r="C27" s="81" t="s">
        <v>27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3"/>
      <c r="S27" s="32" t="s">
        <v>28</v>
      </c>
      <c r="T27" s="81"/>
      <c r="U27" s="89">
        <f>MIN(S25:AC26)</f>
        <v>250</v>
      </c>
      <c r="V27" s="90"/>
      <c r="W27" s="90"/>
      <c r="X27" s="90"/>
      <c r="Y27" s="90"/>
      <c r="Z27" s="90"/>
      <c r="AA27" s="90"/>
      <c r="AB27" s="90"/>
      <c r="AC27" s="91"/>
      <c r="AD27" s="24" t="s">
        <v>25</v>
      </c>
    </row>
    <row r="28" spans="1:32" ht="23.15" customHeight="1" x14ac:dyDescent="0.55000000000000004">
      <c r="A28" s="68"/>
      <c r="B28" s="80"/>
      <c r="C28" s="66" t="s">
        <v>29</v>
      </c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75"/>
      <c r="S28" s="32" t="s">
        <v>30</v>
      </c>
      <c r="T28" s="81"/>
      <c r="U28" s="98">
        <f>IF(5000001&lt;ROUNDDOWN(U27*50000,-3),5000000,ROUNDDOWN(U27*50000,-3))</f>
        <v>5000000</v>
      </c>
      <c r="V28" s="99"/>
      <c r="W28" s="99"/>
      <c r="X28" s="99"/>
      <c r="Y28" s="99"/>
      <c r="Z28" s="99"/>
      <c r="AA28" s="99"/>
      <c r="AB28" s="99"/>
      <c r="AC28" s="100"/>
      <c r="AD28" s="25" t="s">
        <v>6</v>
      </c>
    </row>
    <row r="29" spans="1:32" ht="23.15" customHeight="1" x14ac:dyDescent="0.55000000000000004">
      <c r="A29" s="70"/>
      <c r="B29" s="76"/>
      <c r="C29" s="70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6"/>
      <c r="S29" s="32"/>
      <c r="T29" s="81"/>
      <c r="U29" s="101" t="s">
        <v>31</v>
      </c>
      <c r="V29" s="102"/>
      <c r="W29" s="102"/>
      <c r="X29" s="102"/>
      <c r="Y29" s="102"/>
      <c r="Z29" s="102"/>
      <c r="AA29" s="102"/>
      <c r="AB29" s="102"/>
      <c r="AC29" s="102"/>
      <c r="AD29" s="102"/>
    </row>
    <row r="30" spans="1:32" ht="23.15" customHeight="1" x14ac:dyDescent="0.55000000000000004">
      <c r="A30" s="66" t="s">
        <v>32</v>
      </c>
      <c r="B30" s="67"/>
      <c r="C30" s="32" t="s">
        <v>63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72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4"/>
      <c r="AF30" s="16">
        <v>3</v>
      </c>
    </row>
    <row r="31" spans="1:32" ht="23.15" customHeight="1" x14ac:dyDescent="0.55000000000000004">
      <c r="A31" s="68"/>
      <c r="B31" s="69"/>
      <c r="C31" s="66" t="str">
        <f>CHOOSE(AF30,"SII登録製品","SII登録製品","その他")</f>
        <v>その他</v>
      </c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75"/>
      <c r="S31" s="77" t="str">
        <f>CHOOSE(AF30,"メーカー名","メーカー名","")</f>
        <v/>
      </c>
      <c r="T31" s="78"/>
      <c r="U31" s="78"/>
      <c r="V31" s="79"/>
      <c r="W31" s="77" t="str">
        <f>CHOOSE(AF30,"登録型番","登録型番","")</f>
        <v/>
      </c>
      <c r="X31" s="78"/>
      <c r="Y31" s="78"/>
      <c r="Z31" s="79"/>
      <c r="AA31" s="78" t="str">
        <f>CHOOSE(AF30,"登録容量","登録容量","蓄電容量")</f>
        <v>蓄電容量</v>
      </c>
      <c r="AB31" s="78"/>
      <c r="AC31" s="78"/>
      <c r="AD31" s="79"/>
    </row>
    <row r="32" spans="1:32" ht="23.15" customHeight="1" x14ac:dyDescent="0.55000000000000004">
      <c r="A32" s="68"/>
      <c r="B32" s="69"/>
      <c r="C32" s="70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6"/>
      <c r="S32" s="92" t="str">
        <f>IF(S31="アンペア",ROUNDDOWN(AA32/W32*1000,0),"")</f>
        <v/>
      </c>
      <c r="T32" s="93"/>
      <c r="U32" s="93"/>
      <c r="V32" s="10"/>
      <c r="W32" s="94"/>
      <c r="X32" s="95"/>
      <c r="Y32" s="95"/>
      <c r="Z32" s="11"/>
      <c r="AA32" s="95">
        <v>193.5</v>
      </c>
      <c r="AB32" s="95"/>
      <c r="AC32" s="95"/>
      <c r="AD32" s="15" t="s">
        <v>33</v>
      </c>
    </row>
    <row r="33" spans="1:35" ht="23.15" customHeight="1" x14ac:dyDescent="0.55000000000000004">
      <c r="A33" s="68"/>
      <c r="B33" s="69"/>
      <c r="C33" s="81" t="str">
        <f>CHOOSE(AF30,"設置セット数","設置セット数","設　置　台　数")</f>
        <v>設　置　台　数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3"/>
      <c r="S33" s="96">
        <v>1</v>
      </c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15" t="str">
        <f>CHOOSE(AF30,"","セット","台")</f>
        <v>台</v>
      </c>
    </row>
    <row r="34" spans="1:35" ht="23.15" customHeight="1" x14ac:dyDescent="0.55000000000000004">
      <c r="A34" s="68"/>
      <c r="B34" s="69"/>
      <c r="C34" s="32" t="s">
        <v>62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 t="s">
        <v>34</v>
      </c>
      <c r="T34" s="81"/>
      <c r="U34" s="89">
        <f>ROUNDDOWN(AA32*S33,1)</f>
        <v>193.5</v>
      </c>
      <c r="V34" s="90"/>
      <c r="W34" s="90"/>
      <c r="X34" s="90"/>
      <c r="Y34" s="90"/>
      <c r="Z34" s="90"/>
      <c r="AA34" s="90"/>
      <c r="AB34" s="90"/>
      <c r="AC34" s="91"/>
      <c r="AD34" s="24" t="s">
        <v>33</v>
      </c>
    </row>
    <row r="35" spans="1:35" ht="23.15" customHeight="1" x14ac:dyDescent="0.55000000000000004">
      <c r="A35" s="68"/>
      <c r="B35" s="69"/>
      <c r="C35" s="26" t="s">
        <v>35</v>
      </c>
      <c r="D35" s="26"/>
      <c r="E35" s="26"/>
      <c r="F35" s="26"/>
      <c r="G35" s="26"/>
      <c r="H35" s="26"/>
      <c r="I35" s="26"/>
      <c r="J35" s="26"/>
      <c r="K35" s="26"/>
      <c r="L35" s="26"/>
      <c r="M35" s="37" t="s">
        <v>36</v>
      </c>
      <c r="N35" s="38"/>
      <c r="O35" s="38"/>
      <c r="P35" s="38"/>
      <c r="Q35" s="38"/>
      <c r="R35" s="39"/>
      <c r="S35" s="107" t="s">
        <v>37</v>
      </c>
      <c r="T35" s="108"/>
      <c r="U35" s="109">
        <v>32839600</v>
      </c>
      <c r="V35" s="110"/>
      <c r="W35" s="110"/>
      <c r="X35" s="110"/>
      <c r="Y35" s="110"/>
      <c r="Z35" s="110"/>
      <c r="AA35" s="110"/>
      <c r="AB35" s="110"/>
      <c r="AC35" s="96"/>
      <c r="AD35" s="23" t="s">
        <v>6</v>
      </c>
    </row>
    <row r="36" spans="1:35" ht="23.15" customHeight="1" x14ac:dyDescent="0.55000000000000004">
      <c r="A36" s="68"/>
      <c r="B36" s="69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37" t="s">
        <v>38</v>
      </c>
      <c r="N36" s="38"/>
      <c r="O36" s="38"/>
      <c r="P36" s="38"/>
      <c r="Q36" s="38"/>
      <c r="R36" s="39"/>
      <c r="S36" s="107" t="s">
        <v>39</v>
      </c>
      <c r="T36" s="108"/>
      <c r="U36" s="111">
        <v>3925500</v>
      </c>
      <c r="V36" s="112"/>
      <c r="W36" s="112"/>
      <c r="X36" s="112"/>
      <c r="Y36" s="112"/>
      <c r="Z36" s="112"/>
      <c r="AA36" s="112"/>
      <c r="AB36" s="112"/>
      <c r="AC36" s="113"/>
      <c r="AD36" s="23" t="s">
        <v>6</v>
      </c>
    </row>
    <row r="37" spans="1:35" ht="23.15" customHeight="1" x14ac:dyDescent="0.55000000000000004">
      <c r="A37" s="68"/>
      <c r="B37" s="69"/>
      <c r="C37" s="32" t="s">
        <v>40</v>
      </c>
      <c r="D37" s="32"/>
      <c r="E37" s="32"/>
      <c r="F37" s="32"/>
      <c r="G37" s="32"/>
      <c r="H37" s="32"/>
      <c r="I37" s="32"/>
      <c r="J37" s="32"/>
      <c r="K37" s="32"/>
      <c r="L37" s="32"/>
      <c r="M37" s="32" t="s">
        <v>41</v>
      </c>
      <c r="N37" s="32"/>
      <c r="O37" s="32"/>
      <c r="P37" s="32"/>
      <c r="Q37" s="32"/>
      <c r="R37" s="32"/>
      <c r="S37" s="32" t="s">
        <v>42</v>
      </c>
      <c r="T37" s="81"/>
      <c r="U37" s="125">
        <f>ROUNDDOWN((U35+U36)/U34,0)</f>
        <v>190000</v>
      </c>
      <c r="V37" s="125"/>
      <c r="W37" s="125"/>
      <c r="X37" s="125"/>
      <c r="Y37" s="125"/>
      <c r="Z37" s="125"/>
      <c r="AA37" s="125"/>
      <c r="AB37" s="125"/>
      <c r="AC37" s="125"/>
      <c r="AD37" s="75" t="s">
        <v>6</v>
      </c>
      <c r="AI37" s="9"/>
    </row>
    <row r="38" spans="1:35" ht="23.15" customHeight="1" x14ac:dyDescent="0.55000000000000004">
      <c r="A38" s="68"/>
      <c r="B38" s="69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81"/>
      <c r="U38" s="126"/>
      <c r="V38" s="126"/>
      <c r="W38" s="126"/>
      <c r="X38" s="126"/>
      <c r="Y38" s="126"/>
      <c r="Z38" s="126"/>
      <c r="AA38" s="126"/>
      <c r="AB38" s="126"/>
      <c r="AC38" s="126"/>
      <c r="AD38" s="76"/>
      <c r="AI38" s="9"/>
    </row>
    <row r="39" spans="1:35" ht="23.15" customHeight="1" x14ac:dyDescent="0.55000000000000004">
      <c r="A39" s="68"/>
      <c r="B39" s="69"/>
      <c r="C39" s="127" t="s">
        <v>65</v>
      </c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32" t="s">
        <v>43</v>
      </c>
      <c r="T39" s="81"/>
      <c r="U39" s="103" cm="1">
        <f t="array" ref="U39">_xlfn.IFS(C31="SII登録製品",(IF(155001&gt;U37,(IF(U34&lt;100,ROUNDDOWN((U35+U36)*1/3,-3),ROUNDDOWN(U37*1/3*100,-3))),IF(U34&lt;100,ROUNDDOWN(155000*U34*1/3,-3),ROUNDDOWN(155000*1/3*100,-3)))),C31="その他",(IF(190001&gt;U37,(IF(U34&lt;100,ROUNDDOWN((U35+U36)*1/3,-3),ROUNDDOWN(U37*1/3*100,-3))),IF(U34&lt;100,ROUNDDOWN(190000*U34*1/3,-3),ROUNDDOWN(190000*1/3*100,-3)))))</f>
        <v>6333000</v>
      </c>
      <c r="V39" s="104"/>
      <c r="W39" s="104"/>
      <c r="X39" s="104"/>
      <c r="Y39" s="104"/>
      <c r="Z39" s="104"/>
      <c r="AA39" s="104"/>
      <c r="AB39" s="104"/>
      <c r="AC39" s="105"/>
      <c r="AD39" s="83" t="s">
        <v>6</v>
      </c>
      <c r="AI39" s="9"/>
    </row>
    <row r="40" spans="1:35" ht="23.15" customHeight="1" x14ac:dyDescent="0.55000000000000004">
      <c r="A40" s="70"/>
      <c r="B40" s="71"/>
      <c r="C40" s="106" t="s">
        <v>44</v>
      </c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32"/>
      <c r="T40" s="81"/>
      <c r="U40" s="103"/>
      <c r="V40" s="104"/>
      <c r="W40" s="104"/>
      <c r="X40" s="104"/>
      <c r="Y40" s="104"/>
      <c r="Z40" s="104"/>
      <c r="AA40" s="104"/>
      <c r="AB40" s="104"/>
      <c r="AC40" s="105"/>
      <c r="AD40" s="83"/>
    </row>
    <row r="41" spans="1:35" ht="23.15" customHeight="1" x14ac:dyDescent="0.55000000000000004">
      <c r="A41" s="32" t="s">
        <v>45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120">
        <f>IF(S33="",U28,U28+U39)</f>
        <v>11333000</v>
      </c>
      <c r="T41" s="121"/>
      <c r="U41" s="121"/>
      <c r="V41" s="121"/>
      <c r="W41" s="121"/>
      <c r="X41" s="121"/>
      <c r="Y41" s="121"/>
      <c r="Z41" s="121"/>
      <c r="AA41" s="121"/>
      <c r="AB41" s="121"/>
      <c r="AC41" s="122"/>
      <c r="AD41" s="24" t="s">
        <v>6</v>
      </c>
    </row>
    <row r="42" spans="1:35" ht="23.15" customHeight="1" x14ac:dyDescent="0.55000000000000004">
      <c r="A42" s="32" t="s">
        <v>46</v>
      </c>
      <c r="B42" s="32"/>
      <c r="C42" s="32"/>
      <c r="D42" s="32"/>
      <c r="E42" s="32"/>
      <c r="F42" s="32"/>
      <c r="G42" s="123"/>
      <c r="H42" s="123"/>
      <c r="I42" s="123"/>
      <c r="J42" s="123"/>
      <c r="K42" s="123"/>
      <c r="L42" s="123"/>
      <c r="M42" s="32" t="str">
        <f>CHOOSE(AF42,"売電先","")</f>
        <v>売電先</v>
      </c>
      <c r="N42" s="32"/>
      <c r="O42" s="32"/>
      <c r="P42" s="32"/>
      <c r="Q42" s="32"/>
      <c r="R42" s="32"/>
      <c r="S42" s="112" t="s">
        <v>70</v>
      </c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F42" s="16">
        <v>1</v>
      </c>
    </row>
    <row r="43" spans="1:35" ht="23.15" customHeight="1" x14ac:dyDescent="0.55000000000000004">
      <c r="A43" s="32"/>
      <c r="B43" s="32"/>
      <c r="C43" s="32"/>
      <c r="D43" s="32"/>
      <c r="E43" s="32"/>
      <c r="F43" s="32"/>
      <c r="G43" s="123"/>
      <c r="H43" s="123"/>
      <c r="I43" s="123"/>
      <c r="J43" s="123"/>
      <c r="K43" s="123"/>
      <c r="L43" s="123"/>
      <c r="M43" s="32" t="str">
        <f>CHOOSE(AF42,"確認事項","")</f>
        <v>確認事項</v>
      </c>
      <c r="N43" s="32"/>
      <c r="O43" s="32"/>
      <c r="P43" s="32"/>
      <c r="Q43" s="32"/>
      <c r="R43" s="32"/>
      <c r="S43" s="17"/>
      <c r="T43" s="65" t="str">
        <f>CHOOSE(AF42,"FIT制度による売電は行いません。","")</f>
        <v>FIT制度による売電は行いません。</v>
      </c>
      <c r="U43" s="65"/>
      <c r="V43" s="65"/>
      <c r="W43" s="65"/>
      <c r="X43" s="65"/>
      <c r="Y43" s="65"/>
      <c r="Z43" s="65"/>
      <c r="AA43" s="65"/>
      <c r="AB43" s="65"/>
      <c r="AC43" s="65"/>
      <c r="AD43" s="124"/>
    </row>
    <row r="44" spans="1:35" ht="23.15" customHeight="1" x14ac:dyDescent="0.55000000000000004">
      <c r="A44" s="116" t="str">
        <f>CHOOSE(AF23,"※リースモデル又はオンサイトＰＰＡモデルの場合のみ記入","※リースモデル又はオンサイトＰＰＡモデルの場合のみ記入","")</f>
        <v/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5" ht="23.15" customHeight="1" x14ac:dyDescent="0.55000000000000004">
      <c r="A45" s="117" t="str">
        <f>CHOOSE(AF23,"契約期間 ","契約期間","")</f>
        <v/>
      </c>
      <c r="B45" s="118"/>
      <c r="C45" s="118"/>
      <c r="D45" s="118"/>
      <c r="E45" s="118"/>
      <c r="F45" s="119"/>
      <c r="G45" s="37" t="str">
        <f>CHOOSE(AF23,"開始予定日","開始予定日","")</f>
        <v/>
      </c>
      <c r="H45" s="38"/>
      <c r="I45" s="38"/>
      <c r="J45" s="38"/>
      <c r="K45" s="63"/>
      <c r="L45" s="64"/>
      <c r="M45" s="64"/>
      <c r="N45" s="18" t="str">
        <f>CHOOSE(AF23,"年","年","")</f>
        <v/>
      </c>
      <c r="O45" s="12"/>
      <c r="P45" s="13" t="str">
        <f>CHOOSE(AF23,"月","月","")</f>
        <v/>
      </c>
      <c r="Q45" s="12"/>
      <c r="R45" s="14" t="str">
        <f>CHOOSE(AF23,"日","日","")</f>
        <v/>
      </c>
      <c r="S45" s="37" t="str">
        <f>CHOOSE(AF23,"終了予定日","終了予定日","")</f>
        <v/>
      </c>
      <c r="T45" s="38"/>
      <c r="U45" s="38"/>
      <c r="V45" s="39"/>
      <c r="W45" s="63"/>
      <c r="X45" s="64"/>
      <c r="Y45" s="64"/>
      <c r="Z45" s="13" t="str">
        <f>CHOOSE(AF23,"年","年","")</f>
        <v/>
      </c>
      <c r="AA45" s="12"/>
      <c r="AB45" s="13" t="str">
        <f>CHOOSE(AF23,"月","月","")</f>
        <v/>
      </c>
      <c r="AC45" s="12"/>
      <c r="AD45" s="14" t="str">
        <f>CHOOSE(AF23,"日","日","")</f>
        <v/>
      </c>
    </row>
    <row r="46" spans="1:35" ht="15" customHeight="1" x14ac:dyDescent="0.55000000000000004">
      <c r="A46" s="3"/>
    </row>
    <row r="47" spans="1:35" ht="15" customHeight="1" x14ac:dyDescent="0.55000000000000004">
      <c r="A47" s="3"/>
    </row>
    <row r="48" spans="1:35" ht="15" customHeight="1" x14ac:dyDescent="0.55000000000000004">
      <c r="A48" s="3"/>
    </row>
    <row r="49" spans="1:1" ht="15" customHeight="1" x14ac:dyDescent="0.55000000000000004">
      <c r="A49" s="3"/>
    </row>
    <row r="50" spans="1:1" ht="15" customHeight="1" x14ac:dyDescent="0.55000000000000004">
      <c r="A50" s="3"/>
    </row>
    <row r="51" spans="1:1" ht="18" customHeight="1" x14ac:dyDescent="0.55000000000000004"/>
  </sheetData>
  <mergeCells count="111">
    <mergeCell ref="A44:AD44"/>
    <mergeCell ref="A45:F45"/>
    <mergeCell ref="G45:J45"/>
    <mergeCell ref="K45:M45"/>
    <mergeCell ref="S45:V45"/>
    <mergeCell ref="W45:Y45"/>
    <mergeCell ref="A41:R41"/>
    <mergeCell ref="S41:AC41"/>
    <mergeCell ref="A42:F43"/>
    <mergeCell ref="G42:L43"/>
    <mergeCell ref="M42:R42"/>
    <mergeCell ref="S42:AD42"/>
    <mergeCell ref="M43:R43"/>
    <mergeCell ref="T43:AD43"/>
    <mergeCell ref="C37:L38"/>
    <mergeCell ref="M37:R38"/>
    <mergeCell ref="S37:T38"/>
    <mergeCell ref="U37:AC38"/>
    <mergeCell ref="AD37:AD38"/>
    <mergeCell ref="C39:R39"/>
    <mergeCell ref="S39:T40"/>
    <mergeCell ref="U39:AC40"/>
    <mergeCell ref="AD39:AD40"/>
    <mergeCell ref="C40:R40"/>
    <mergeCell ref="U28:AC28"/>
    <mergeCell ref="U29:AD29"/>
    <mergeCell ref="C34:R34"/>
    <mergeCell ref="S34:T34"/>
    <mergeCell ref="U34:AC34"/>
    <mergeCell ref="C35:L36"/>
    <mergeCell ref="M35:R35"/>
    <mergeCell ref="S35:T35"/>
    <mergeCell ref="U35:AC35"/>
    <mergeCell ref="M36:R36"/>
    <mergeCell ref="S36:T36"/>
    <mergeCell ref="U36:AC36"/>
    <mergeCell ref="A30:B40"/>
    <mergeCell ref="C30:R30"/>
    <mergeCell ref="S30:AD30"/>
    <mergeCell ref="C31:R32"/>
    <mergeCell ref="S31:V31"/>
    <mergeCell ref="W31:Z31"/>
    <mergeCell ref="A25:B29"/>
    <mergeCell ref="C25:N25"/>
    <mergeCell ref="O25:R25"/>
    <mergeCell ref="S25:AC25"/>
    <mergeCell ref="C26:N26"/>
    <mergeCell ref="O26:R26"/>
    <mergeCell ref="S26:AC26"/>
    <mergeCell ref="C27:R27"/>
    <mergeCell ref="S27:T27"/>
    <mergeCell ref="U27:AC27"/>
    <mergeCell ref="AA31:AD31"/>
    <mergeCell ref="S32:U32"/>
    <mergeCell ref="W32:Y32"/>
    <mergeCell ref="AA32:AC32"/>
    <mergeCell ref="C33:R33"/>
    <mergeCell ref="S33:AC33"/>
    <mergeCell ref="C28:R29"/>
    <mergeCell ref="S28:T29"/>
    <mergeCell ref="A21:AD21"/>
    <mergeCell ref="A22:F22"/>
    <mergeCell ref="G22:AD22"/>
    <mergeCell ref="A23:F23"/>
    <mergeCell ref="G23:AD23"/>
    <mergeCell ref="A24:F24"/>
    <mergeCell ref="G24:J24"/>
    <mergeCell ref="K24:M24"/>
    <mergeCell ref="S24:V24"/>
    <mergeCell ref="W24:Y24"/>
    <mergeCell ref="AC16:AD16"/>
    <mergeCell ref="A17:F17"/>
    <mergeCell ref="G17:AD17"/>
    <mergeCell ref="A18:F18"/>
    <mergeCell ref="G18:AD18"/>
    <mergeCell ref="A19:F19"/>
    <mergeCell ref="G19:J19"/>
    <mergeCell ref="K19:R19"/>
    <mergeCell ref="S19:V19"/>
    <mergeCell ref="W19:AD19"/>
    <mergeCell ref="A16:F16"/>
    <mergeCell ref="G16:K16"/>
    <mergeCell ref="L16:R16"/>
    <mergeCell ref="S16:T16"/>
    <mergeCell ref="U16:Y16"/>
    <mergeCell ref="Z16:AB16"/>
    <mergeCell ref="A13:AD13"/>
    <mergeCell ref="A14:F15"/>
    <mergeCell ref="G14:K14"/>
    <mergeCell ref="L14:AD14"/>
    <mergeCell ref="G15:K15"/>
    <mergeCell ref="L15:AD15"/>
    <mergeCell ref="A9:F9"/>
    <mergeCell ref="G9:AD9"/>
    <mergeCell ref="A10:F10"/>
    <mergeCell ref="G10:AD10"/>
    <mergeCell ref="A11:F11"/>
    <mergeCell ref="G11:J11"/>
    <mergeCell ref="K11:R11"/>
    <mergeCell ref="S11:V11"/>
    <mergeCell ref="W11:AD11"/>
    <mergeCell ref="A3:AD3"/>
    <mergeCell ref="A5:AD5"/>
    <mergeCell ref="A6:AD6"/>
    <mergeCell ref="A8:F8"/>
    <mergeCell ref="G8:K8"/>
    <mergeCell ref="L8:R8"/>
    <mergeCell ref="S8:T8"/>
    <mergeCell ref="U8:Y8"/>
    <mergeCell ref="Z8:AB8"/>
    <mergeCell ref="AC8:AD8"/>
  </mergeCells>
  <phoneticPr fontId="2"/>
  <conditionalFormatting sqref="S32:V32">
    <cfRule type="expression" dxfId="5" priority="6">
      <formula>$S$31="アンペア"</formula>
    </cfRule>
  </conditionalFormatting>
  <conditionalFormatting sqref="M42:R42">
    <cfRule type="expression" dxfId="4" priority="5">
      <formula>$AF$42=2</formula>
    </cfRule>
  </conditionalFormatting>
  <conditionalFormatting sqref="M43:R43">
    <cfRule type="expression" dxfId="3" priority="4">
      <formula>$AF$42=2</formula>
    </cfRule>
  </conditionalFormatting>
  <conditionalFormatting sqref="S42:AD42">
    <cfRule type="expression" dxfId="2" priority="3">
      <formula>$AF$42=2</formula>
    </cfRule>
  </conditionalFormatting>
  <conditionalFormatting sqref="A45:AD45">
    <cfRule type="expression" dxfId="1" priority="2">
      <formula>$AF$23=3</formula>
    </cfRule>
  </conditionalFormatting>
  <conditionalFormatting sqref="S43:AD43">
    <cfRule type="expression" dxfId="0" priority="1">
      <formula>$AF$42=2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2:AC32" xr:uid="{3329A915-D8D1-4F70-8C1A-1B8A48C0B855}">
      <formula1>AA32*100=INT(AA32*100)</formula1>
    </dataValidation>
    <dataValidation type="list" allowBlank="1" showInputMessage="1" showErrorMessage="1" sqref="G9:AD9 G17:AD17" xr:uid="{0DB82CF1-FAFC-447F-BFD7-39F1CC6C5C18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5:AC26" xr:uid="{64BCAD21-B0B1-40C5-87B2-E162F623D665}">
      <formula1>S25*10=INT(S25*10)</formula1>
    </dataValidation>
  </dataValidations>
  <pageMargins left="1.1023622047244095" right="0.19685039370078741" top="0.55118110236220474" bottom="0.35433070866141736" header="0.31496062992125984" footer="0.31496062992125984"/>
  <pageSetup paperSize="9" scale="7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オンサイトPPAモデル">
              <controlPr defaultSize="0" autoFill="0" autoLine="0" autoPict="0">
                <anchor moveWithCells="1">
                  <from>
                    <xdr:col>19</xdr:col>
                    <xdr:colOff>50800</xdr:colOff>
                    <xdr:row>22</xdr:row>
                    <xdr:rowOff>165100</xdr:rowOff>
                  </from>
                  <to>
                    <xdr:col>24</xdr:col>
                    <xdr:colOff>222250</xdr:colOff>
                    <xdr:row>23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リースモデル">
              <controlPr defaultSize="0" autoFill="0" autoLine="0" autoPict="0">
                <anchor moveWithCells="1">
                  <from>
                    <xdr:col>15</xdr:col>
                    <xdr:colOff>107950</xdr:colOff>
                    <xdr:row>22</xdr:row>
                    <xdr:rowOff>165100</xdr:rowOff>
                  </from>
                  <to>
                    <xdr:col>19</xdr:col>
                    <xdr:colOff>38100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3" r:id="rId6" name="自社購入">
              <controlPr defaultSize="0" autoFill="0" autoLine="0" autoPict="0">
                <anchor moveWithCells="1">
                  <from>
                    <xdr:col>11</xdr:col>
                    <xdr:colOff>209550</xdr:colOff>
                    <xdr:row>22</xdr:row>
                    <xdr:rowOff>165100</xdr:rowOff>
                  </from>
                  <to>
                    <xdr:col>15</xdr:col>
                    <xdr:colOff>69850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4" r:id="rId7" name="Group Box 4">
              <controlPr defaultSize="0" autoFill="0" autoPict="0">
                <anchor moveWithCells="1">
                  <from>
                    <xdr:col>10</xdr:col>
                    <xdr:colOff>63500</xdr:colOff>
                    <xdr:row>22</xdr:row>
                    <xdr:rowOff>31750</xdr:rowOff>
                  </from>
                  <to>
                    <xdr:col>27</xdr:col>
                    <xdr:colOff>25400</xdr:colOff>
                    <xdr:row>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5" r:id="rId8" name="Option Button 5">
              <controlPr defaultSize="0" autoFill="0" autoLine="0" autoPict="0">
                <anchor moveWithCells="1">
                  <from>
                    <xdr:col>6</xdr:col>
                    <xdr:colOff>184150</xdr:colOff>
                    <xdr:row>42</xdr:row>
                    <xdr:rowOff>133350</xdr:rowOff>
                  </from>
                  <to>
                    <xdr:col>9</xdr:col>
                    <xdr:colOff>139700</xdr:colOff>
                    <xdr:row>43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6" r:id="rId9" name="Option Button 6">
              <controlPr defaultSize="0" autoFill="0" autoLine="0" autoPict="0">
                <anchor moveWithCells="1">
                  <from>
                    <xdr:col>9</xdr:col>
                    <xdr:colOff>107950</xdr:colOff>
                    <xdr:row>42</xdr:row>
                    <xdr:rowOff>133350</xdr:rowOff>
                  </from>
                  <to>
                    <xdr:col>12</xdr:col>
                    <xdr:colOff>63500</xdr:colOff>
                    <xdr:row>43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10" name="Group Box 7">
              <controlPr defaultSize="0" autoFill="0" autoPict="0">
                <anchor moveWithCells="1">
                  <from>
                    <xdr:col>5</xdr:col>
                    <xdr:colOff>101600</xdr:colOff>
                    <xdr:row>41</xdr:row>
                    <xdr:rowOff>247650</xdr:rowOff>
                  </from>
                  <to>
                    <xdr:col>13</xdr:col>
                    <xdr:colOff>88900</xdr:colOff>
                    <xdr:row>44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42</xdr:row>
                    <xdr:rowOff>25400</xdr:rowOff>
                  </from>
                  <to>
                    <xdr:col>19</xdr:col>
                    <xdr:colOff>0</xdr:colOff>
                    <xdr:row>42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9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29</xdr:row>
                    <xdr:rowOff>19050</xdr:rowOff>
                  </from>
                  <to>
                    <xdr:col>22</xdr:col>
                    <xdr:colOff>31750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0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29</xdr:row>
                    <xdr:rowOff>19050</xdr:rowOff>
                  </from>
                  <to>
                    <xdr:col>25</xdr:col>
                    <xdr:colOff>76200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1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29</xdr:row>
                    <xdr:rowOff>19050</xdr:rowOff>
                  </from>
                  <to>
                    <xdr:col>29</xdr:col>
                    <xdr:colOff>139700</xdr:colOff>
                    <xdr:row>29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入力用１</vt:lpstr>
      <vt:lpstr>入力用２（実施計画）</vt:lpstr>
      <vt:lpstr>記載例 実施計画</vt:lpstr>
      <vt:lpstr>記載例 設置なし</vt:lpstr>
      <vt:lpstr>記載例 SII登録製品</vt:lpstr>
      <vt:lpstr>記載例 その他</vt:lpstr>
      <vt:lpstr>'記載例 SII登録製品'!Print_Area</vt:lpstr>
      <vt:lpstr>'記載例 その他'!Print_Area</vt:lpstr>
      <vt:lpstr>'記載例 設置なし'!Print_Area</vt:lpstr>
      <vt:lpstr>入力用１!Print_Area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川井　英太朗</cp:lastModifiedBy>
  <cp:revision/>
  <cp:lastPrinted>2025-04-24T05:50:22Z</cp:lastPrinted>
  <dcterms:created xsi:type="dcterms:W3CDTF">2023-03-17T01:15:20Z</dcterms:created>
  <dcterms:modified xsi:type="dcterms:W3CDTF">2025-05-02T02:44:29Z</dcterms:modified>
  <cp:category/>
  <cp:contentStatus/>
</cp:coreProperties>
</file>